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teiongr-my.sharepoint.com/personal/s_trigas_panteion_gr/Documents/_PANTEIO/_ΔΙΟΙΚΗΤΙΚΗ ΛΟΓΙΣΤΙΚΗ ΕΤΑΙΡΙΩΝ/Διοικητική Λογιστική και Λογιστική Εταιρειών/"/>
    </mc:Choice>
  </mc:AlternateContent>
  <xr:revisionPtr revIDLastSave="23" documentId="13_ncr:1_{E4F5B056-641B-4839-959A-1EAA0594B978}" xr6:coauthVersionLast="47" xr6:coauthVersionMax="47" xr10:uidLastSave="{F4D16ACC-4E6A-4113-B759-0FFC2B52CBBA}"/>
  <bookViews>
    <workbookView xWindow="-120" yWindow="-120" windowWidth="24240" windowHeight="13140" xr2:uid="{00000000-000D-0000-FFFF-FFFF00000000}"/>
  </bookViews>
  <sheets>
    <sheet name="Μοντελοποίηση" sheetId="1" r:id="rId1"/>
    <sheet name="ΔΙΑΓΡΑΜΜΑΤΑ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2" i="1" l="1"/>
  <c r="E92" i="1"/>
  <c r="F92" i="1"/>
  <c r="G92" i="1"/>
  <c r="H92" i="1"/>
  <c r="I92" i="1"/>
  <c r="J92" i="1"/>
  <c r="K92" i="1"/>
  <c r="L92" i="1"/>
  <c r="M92" i="1"/>
  <c r="C92" i="1"/>
  <c r="E122" i="1"/>
  <c r="F122" i="1"/>
  <c r="G122" i="1"/>
  <c r="H122" i="1"/>
  <c r="I122" i="1"/>
  <c r="J122" i="1"/>
  <c r="K122" i="1"/>
  <c r="L122" i="1"/>
  <c r="M122" i="1"/>
  <c r="D122" i="1"/>
  <c r="C122" i="1"/>
  <c r="E123" i="1" l="1"/>
  <c r="F123" i="1"/>
  <c r="G123" i="1"/>
  <c r="H123" i="1"/>
  <c r="I123" i="1"/>
  <c r="J123" i="1"/>
  <c r="K123" i="1"/>
  <c r="L123" i="1"/>
  <c r="M123" i="1"/>
  <c r="D123" i="1"/>
  <c r="C123" i="1"/>
  <c r="L105" i="1"/>
  <c r="M105" i="1"/>
  <c r="C105" i="1"/>
  <c r="D105" i="1"/>
  <c r="E105" i="1"/>
  <c r="F105" i="1"/>
  <c r="G105" i="1"/>
  <c r="H105" i="1"/>
  <c r="I105" i="1"/>
  <c r="J105" i="1"/>
  <c r="K105" i="1"/>
  <c r="D78" i="1" l="1"/>
  <c r="E78" i="1"/>
  <c r="E107" i="1" s="1"/>
  <c r="E111" i="1" s="1"/>
  <c r="F78" i="1"/>
  <c r="G78" i="1"/>
  <c r="H78" i="1"/>
  <c r="I78" i="1"/>
  <c r="J78" i="1"/>
  <c r="K78" i="1"/>
  <c r="L78" i="1"/>
  <c r="M78" i="1"/>
  <c r="C78" i="1"/>
  <c r="C107" i="1" s="1"/>
  <c r="C111" i="1" s="1"/>
  <c r="D107" i="1" l="1"/>
  <c r="D111" i="1" s="1"/>
  <c r="F107" i="1"/>
  <c r="F111" i="1" s="1"/>
  <c r="G107" i="1"/>
  <c r="H107" i="1"/>
  <c r="H111" i="1" s="1"/>
  <c r="I107" i="1"/>
  <c r="I111" i="1" s="1"/>
  <c r="J107" i="1"/>
  <c r="J111" i="1" s="1"/>
  <c r="K107" i="1"/>
  <c r="K111" i="1" s="1"/>
  <c r="L107" i="1"/>
  <c r="L111" i="1" s="1"/>
  <c r="M107" i="1"/>
  <c r="M111" i="1" s="1"/>
  <c r="G111" i="1" l="1"/>
  <c r="K19" i="1"/>
  <c r="L19" i="1"/>
  <c r="M19" i="1"/>
  <c r="C19" i="1"/>
  <c r="D19" i="1"/>
  <c r="E19" i="1"/>
  <c r="F19" i="1"/>
  <c r="G19" i="1"/>
  <c r="H19" i="1"/>
  <c r="I19" i="1"/>
  <c r="J19" i="1"/>
  <c r="D10" i="1"/>
  <c r="K10" i="1"/>
  <c r="L10" i="1"/>
  <c r="M10" i="1"/>
  <c r="C10" i="1"/>
  <c r="E10" i="1"/>
  <c r="F10" i="1"/>
  <c r="G10" i="1"/>
  <c r="H10" i="1"/>
  <c r="I10" i="1"/>
  <c r="J10" i="1"/>
  <c r="M49" i="1"/>
  <c r="M36" i="1"/>
  <c r="M30" i="1"/>
  <c r="E49" i="1"/>
  <c r="D30" i="1"/>
  <c r="E30" i="1"/>
  <c r="F30" i="1"/>
  <c r="G30" i="1"/>
  <c r="H30" i="1"/>
  <c r="I30" i="1"/>
  <c r="J30" i="1"/>
  <c r="K30" i="1"/>
  <c r="L30" i="1"/>
  <c r="D36" i="1"/>
  <c r="E36" i="1"/>
  <c r="F36" i="1"/>
  <c r="G36" i="1"/>
  <c r="H36" i="1"/>
  <c r="I36" i="1"/>
  <c r="J36" i="1"/>
  <c r="K36" i="1"/>
  <c r="L36" i="1"/>
  <c r="D49" i="1"/>
  <c r="F49" i="1"/>
  <c r="G49" i="1"/>
  <c r="H49" i="1"/>
  <c r="I49" i="1"/>
  <c r="J49" i="1"/>
  <c r="K49" i="1"/>
  <c r="L49" i="1"/>
  <c r="D21" i="1"/>
  <c r="C30" i="1"/>
  <c r="C36" i="1"/>
  <c r="C49" i="1"/>
  <c r="L121" i="1" l="1"/>
  <c r="H121" i="1"/>
  <c r="D121" i="1"/>
  <c r="K121" i="1"/>
  <c r="G121" i="1"/>
  <c r="D130" i="1"/>
  <c r="J121" i="1"/>
  <c r="F121" i="1"/>
  <c r="M121" i="1"/>
  <c r="C121" i="1"/>
  <c r="I121" i="1"/>
  <c r="E121" i="1"/>
  <c r="J120" i="1"/>
  <c r="F120" i="1"/>
  <c r="M120" i="1"/>
  <c r="I120" i="1"/>
  <c r="E120" i="1"/>
  <c r="L120" i="1"/>
  <c r="H120" i="1"/>
  <c r="D120" i="1"/>
  <c r="K120" i="1"/>
  <c r="G120" i="1"/>
  <c r="C120" i="1"/>
  <c r="D38" i="1"/>
  <c r="M38" i="1"/>
  <c r="M136" i="1" s="1"/>
  <c r="M21" i="1"/>
  <c r="L38" i="1"/>
  <c r="L136" i="1" s="1"/>
  <c r="L21" i="1"/>
  <c r="K38" i="1"/>
  <c r="K21" i="1"/>
  <c r="J38" i="1"/>
  <c r="J136" i="1" s="1"/>
  <c r="J21" i="1"/>
  <c r="I38" i="1"/>
  <c r="I136" i="1" s="1"/>
  <c r="I21" i="1"/>
  <c r="H38" i="1"/>
  <c r="H136" i="1" s="1"/>
  <c r="H21" i="1"/>
  <c r="G38" i="1"/>
  <c r="G21" i="1"/>
  <c r="F38" i="1"/>
  <c r="F136" i="1" s="1"/>
  <c r="F21" i="1"/>
  <c r="E38" i="1"/>
  <c r="E136" i="1" s="1"/>
  <c r="E21" i="1"/>
  <c r="G130" i="1" l="1"/>
  <c r="I130" i="1"/>
  <c r="K130" i="1"/>
  <c r="M130" i="1"/>
  <c r="K136" i="1"/>
  <c r="F130" i="1"/>
  <c r="H130" i="1"/>
  <c r="J130" i="1"/>
  <c r="L130" i="1"/>
  <c r="D124" i="1"/>
  <c r="D136" i="1"/>
  <c r="G136" i="1"/>
  <c r="E130" i="1"/>
  <c r="D51" i="1"/>
  <c r="D52" i="1" s="1"/>
  <c r="D134" i="1"/>
  <c r="D133" i="1"/>
  <c r="I124" i="1"/>
  <c r="F51" i="1"/>
  <c r="F52" i="1" s="1"/>
  <c r="F133" i="1"/>
  <c r="F134" i="1"/>
  <c r="H51" i="1"/>
  <c r="H52" i="1" s="1"/>
  <c r="H134" i="1"/>
  <c r="H133" i="1"/>
  <c r="J51" i="1"/>
  <c r="J52" i="1" s="1"/>
  <c r="J133" i="1"/>
  <c r="J134" i="1"/>
  <c r="L51" i="1"/>
  <c r="L52" i="1" s="1"/>
  <c r="L134" i="1"/>
  <c r="L133" i="1"/>
  <c r="H124" i="1"/>
  <c r="M124" i="1"/>
  <c r="G124" i="1"/>
  <c r="L124" i="1"/>
  <c r="F124" i="1"/>
  <c r="E51" i="1"/>
  <c r="E133" i="1"/>
  <c r="E134" i="1"/>
  <c r="G51" i="1"/>
  <c r="G52" i="1" s="1"/>
  <c r="G133" i="1"/>
  <c r="G134" i="1"/>
  <c r="I51" i="1"/>
  <c r="I133" i="1"/>
  <c r="I134" i="1"/>
  <c r="K51" i="1"/>
  <c r="K52" i="1" s="1"/>
  <c r="K133" i="1"/>
  <c r="K134" i="1"/>
  <c r="M51" i="1"/>
  <c r="M133" i="1"/>
  <c r="M134" i="1"/>
  <c r="K124" i="1"/>
  <c r="E124" i="1"/>
  <c r="J124" i="1"/>
  <c r="I52" i="1"/>
  <c r="E52" i="1"/>
  <c r="C59" i="1" l="1"/>
  <c r="M59" i="1" l="1"/>
  <c r="M63" i="1" s="1"/>
  <c r="L59" i="1"/>
  <c r="L63" i="1" s="1"/>
  <c r="K59" i="1"/>
  <c r="K63" i="1" s="1"/>
  <c r="J59" i="1"/>
  <c r="J63" i="1" s="1"/>
  <c r="I59" i="1"/>
  <c r="I63" i="1" s="1"/>
  <c r="H59" i="1"/>
  <c r="H63" i="1" s="1"/>
  <c r="G59" i="1"/>
  <c r="G63" i="1" s="1"/>
  <c r="F59" i="1"/>
  <c r="F63" i="1" s="1"/>
  <c r="E59" i="1"/>
  <c r="E63" i="1" s="1"/>
  <c r="D59" i="1"/>
  <c r="D63" i="1" s="1"/>
  <c r="C63" i="1"/>
  <c r="C135" i="1" s="1"/>
  <c r="D135" i="1" l="1"/>
  <c r="E135" i="1"/>
  <c r="F135" i="1"/>
  <c r="G135" i="1"/>
  <c r="H135" i="1"/>
  <c r="I135" i="1"/>
  <c r="J135" i="1"/>
  <c r="K135" i="1"/>
  <c r="L135" i="1"/>
  <c r="M135" i="1"/>
  <c r="E126" i="1"/>
  <c r="E131" i="1"/>
  <c r="D126" i="1"/>
  <c r="D131" i="1"/>
  <c r="F126" i="1"/>
  <c r="F131" i="1"/>
  <c r="G126" i="1"/>
  <c r="G131" i="1"/>
  <c r="H126" i="1"/>
  <c r="H131" i="1"/>
  <c r="I126" i="1"/>
  <c r="I131" i="1"/>
  <c r="J131" i="1"/>
  <c r="J126" i="1"/>
  <c r="K126" i="1"/>
  <c r="K131" i="1"/>
  <c r="L126" i="1"/>
  <c r="L131" i="1"/>
  <c r="M126" i="1"/>
  <c r="M131" i="1"/>
  <c r="G66" i="1"/>
  <c r="D66" i="1"/>
  <c r="J66" i="1"/>
  <c r="L66" i="1"/>
  <c r="F66" i="1"/>
  <c r="H66" i="1"/>
  <c r="E66" i="1"/>
  <c r="I66" i="1"/>
  <c r="K66" i="1"/>
  <c r="M66" i="1"/>
  <c r="C66" i="1"/>
  <c r="C38" i="1"/>
  <c r="C21" i="1"/>
  <c r="C131" i="1" l="1"/>
  <c r="C136" i="1"/>
  <c r="C51" i="1"/>
  <c r="C52" i="1" s="1"/>
  <c r="C133" i="1"/>
  <c r="C134" i="1"/>
  <c r="M68" i="1"/>
  <c r="M128" i="1"/>
  <c r="M129" i="1"/>
  <c r="I68" i="1"/>
  <c r="I128" i="1"/>
  <c r="I129" i="1"/>
  <c r="H68" i="1"/>
  <c r="H129" i="1"/>
  <c r="H128" i="1"/>
  <c r="L129" i="1"/>
  <c r="L128" i="1"/>
  <c r="D68" i="1"/>
  <c r="D129" i="1"/>
  <c r="D128" i="1"/>
  <c r="C130" i="1"/>
  <c r="C124" i="1"/>
  <c r="K68" i="1"/>
  <c r="K128" i="1"/>
  <c r="K129" i="1"/>
  <c r="E68" i="1"/>
  <c r="E128" i="1"/>
  <c r="E129" i="1"/>
  <c r="C126" i="1"/>
  <c r="C68" i="1"/>
  <c r="C128" i="1"/>
  <c r="C129" i="1"/>
  <c r="F68" i="1"/>
  <c r="F128" i="1"/>
  <c r="F129" i="1"/>
  <c r="J68" i="1"/>
  <c r="J128" i="1"/>
  <c r="J129" i="1"/>
  <c r="G68" i="1"/>
  <c r="G129" i="1"/>
  <c r="G128" i="1"/>
  <c r="L68" i="1"/>
  <c r="M52" i="1"/>
  <c r="J127" i="1" l="1"/>
  <c r="L127" i="1"/>
  <c r="G127" i="1"/>
  <c r="K127" i="1"/>
  <c r="M127" i="1"/>
  <c r="E127" i="1"/>
  <c r="D127" i="1"/>
  <c r="I127" i="1"/>
  <c r="F127" i="1"/>
  <c r="H127" i="1"/>
  <c r="C113" i="1"/>
  <c r="C127" i="1"/>
  <c r="C114" i="1" l="1"/>
  <c r="D110" i="1"/>
  <c r="D113" i="1" s="1"/>
  <c r="D114" i="1" s="1"/>
  <c r="E110" i="1" l="1"/>
  <c r="E113" i="1" s="1"/>
  <c r="E114" i="1" s="1"/>
  <c r="F110" i="1" l="1"/>
  <c r="F113" i="1" s="1"/>
  <c r="F114" i="1" s="1"/>
  <c r="G110" i="1" l="1"/>
  <c r="G113" i="1" s="1"/>
  <c r="G114" i="1" s="1"/>
  <c r="H110" i="1" l="1"/>
  <c r="H113" i="1" s="1"/>
  <c r="H114" i="1" s="1"/>
  <c r="I110" i="1" l="1"/>
  <c r="I113" i="1" s="1"/>
  <c r="I114" i="1" s="1"/>
  <c r="J110" i="1" l="1"/>
  <c r="J113" i="1" s="1"/>
  <c r="J114" i="1" s="1"/>
  <c r="K110" i="1" l="1"/>
  <c r="K113" i="1" s="1"/>
  <c r="K114" i="1" s="1"/>
  <c r="L110" i="1" l="1"/>
  <c r="L113" i="1" s="1"/>
  <c r="L114" i="1" s="1"/>
  <c r="M110" i="1" l="1"/>
  <c r="M113" i="1" s="1"/>
  <c r="M1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ΠΑΝΑΓΙΩΤΗΣ ΣΠΑΝΟΣ</author>
  </authors>
  <commentList>
    <comment ref="A5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ΠΑΝΑΓΙΩΤΗΣ ΣΠΑΝΟΣ:</t>
        </r>
        <r>
          <rPr>
            <sz val="9"/>
            <color indexed="81"/>
            <rFont val="Tahoma"/>
            <family val="2"/>
            <charset val="161"/>
          </rPr>
          <t xml:space="preserve">
Θα πρέπει να είναι 0 για να θεωρείται ορθή η καταχώρηση</t>
        </r>
      </text>
    </comment>
    <comment ref="D110" authorId="0" shapeId="0" xr:uid="{00000000-0006-0000-0000-000002000000}">
      <text>
        <r>
          <rPr>
            <sz val="9"/>
            <color indexed="81"/>
            <rFont val="Tahoma"/>
            <family val="2"/>
            <charset val="161"/>
          </rPr>
          <t>Αποτελούν τα ταμειακά διαθέσιμα του τέλους της προηγούμενης χρήσης</t>
        </r>
      </text>
    </comment>
    <comment ref="A114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>Θα πρέπει να είναι 0 για να θεωρείται ορθή η καταχώρηση</t>
        </r>
      </text>
    </comment>
    <comment ref="A126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Return on total assets</t>
        </r>
      </text>
    </comment>
    <comment ref="A127" authorId="0" shapeId="0" xr:uid="{00000000-0006-0000-0000-000005000000}">
      <text>
        <r>
          <rPr>
            <sz val="9"/>
            <color indexed="81"/>
            <rFont val="Tahoma"/>
            <family val="2"/>
            <charset val="161"/>
          </rPr>
          <t>Return on Equity</t>
        </r>
      </text>
    </comment>
    <comment ref="A128" authorId="0" shapeId="0" xr:uid="{00000000-0006-0000-0000-000006000000}">
      <text>
        <r>
          <rPr>
            <sz val="9"/>
            <color indexed="81"/>
            <rFont val="Tahoma"/>
            <family val="2"/>
            <charset val="161"/>
          </rPr>
          <t>Return on sales</t>
        </r>
      </text>
    </comment>
    <comment ref="A129" authorId="0" shapeId="0" xr:uid="{00000000-0006-0000-0000-000007000000}">
      <text>
        <r>
          <rPr>
            <sz val="9"/>
            <color indexed="81"/>
            <rFont val="Tahoma"/>
            <family val="2"/>
            <charset val="161"/>
          </rPr>
          <t>Return on Working Capital</t>
        </r>
      </text>
    </comment>
    <comment ref="A133" authorId="0" shapeId="0" xr:uid="{00000000-0006-0000-0000-000008000000}">
      <text>
        <r>
          <rPr>
            <sz val="9"/>
            <color indexed="81"/>
            <rFont val="Tahoma"/>
            <family val="2"/>
            <charset val="161"/>
          </rPr>
          <t>Debt to Equity</t>
        </r>
      </text>
    </comment>
    <comment ref="A134" authorId="0" shapeId="0" xr:uid="{00000000-0006-0000-0000-000009000000}">
      <text>
        <r>
          <rPr>
            <sz val="9"/>
            <color indexed="81"/>
            <rFont val="Tahoma"/>
            <family val="2"/>
            <charset val="161"/>
          </rPr>
          <t>Debt Ratio</t>
        </r>
      </text>
    </comment>
    <comment ref="A135" authorId="0" shapeId="0" xr:uid="{00000000-0006-0000-0000-00000A000000}">
      <text>
        <r>
          <rPr>
            <sz val="9"/>
            <color indexed="81"/>
            <rFont val="Tahoma"/>
            <family val="2"/>
            <charset val="161"/>
          </rPr>
          <t>Times Interest Earned</t>
        </r>
      </text>
    </comment>
  </commentList>
</comments>
</file>

<file path=xl/sharedStrings.xml><?xml version="1.0" encoding="utf-8"?>
<sst xmlns="http://schemas.openxmlformats.org/spreadsheetml/2006/main" count="110" uniqueCount="109">
  <si>
    <t>Ενεργητικό</t>
  </si>
  <si>
    <t>Σύνολο μη κυκλοφορούντων περιουσιακών στοιχείων</t>
  </si>
  <si>
    <t>Αποθέματα</t>
  </si>
  <si>
    <t>Λοιπές απαιτήσεις</t>
  </si>
  <si>
    <t>Σύνολο κυκλοφορούντων περιουσιακών στοιχείων</t>
  </si>
  <si>
    <t>Σύνολο Ενεργητικού</t>
  </si>
  <si>
    <t>Υποχρεώσεις</t>
  </si>
  <si>
    <t>Σύνολο βραχυπρόθεσμων υποχρεώσεων</t>
  </si>
  <si>
    <t>Λοιπές μακροπρόθεσμες υποχρεώσεις</t>
  </si>
  <si>
    <t>Σύνολο μακροπρόθεσμων υποχρεώσεων</t>
  </si>
  <si>
    <t>Σύνολο Υποχρεώσεων</t>
  </si>
  <si>
    <t>Ίδια Κεφάλαια</t>
  </si>
  <si>
    <t>Μετοχικό κεφάλαιο</t>
  </si>
  <si>
    <t>Λοιπά αποθεματικά</t>
  </si>
  <si>
    <t>Σύνολο Ιδίων Κεφαλαίων</t>
  </si>
  <si>
    <t>Σύνολο Ιδίων Κεφαλάιων και Υποχρεώσεων</t>
  </si>
  <si>
    <t>ΙΣΟΛΟΓΙΣΜΟΣ</t>
  </si>
  <si>
    <t>ΚΑΤΑΣΤΑΣΗ ΑΠΟΤΕΛΕΣΜΑΤΩΝ ΧΡΗΣΗΣ</t>
  </si>
  <si>
    <t>Καθαρές πωλήσεις</t>
  </si>
  <si>
    <t>Κόστος πωληθέντων</t>
  </si>
  <si>
    <t>Μεικτά κέρδη</t>
  </si>
  <si>
    <t>Έξοδα αναδιάρθρωσης</t>
  </si>
  <si>
    <t>Καθαρά χρηματοοικονομικά αποτελέσματα</t>
  </si>
  <si>
    <t>Αποτελέσματα προ φόρων</t>
  </si>
  <si>
    <t xml:space="preserve">Φόροι </t>
  </si>
  <si>
    <t>Αποτελέσματα μετά φόρων</t>
  </si>
  <si>
    <t>ΚΑΤΑΣΤΑΣΗ ΤΑΜΕΙΑΚΩΝ ΡΟΩΝ</t>
  </si>
  <si>
    <t>Λειτουργικές Δραστηριότητες</t>
  </si>
  <si>
    <t>Καθαρές ταμειακές εισροές από λειτουργικές δραστηριότητες</t>
  </si>
  <si>
    <t>Επενδυτικές δραστηριότητες</t>
  </si>
  <si>
    <t>Καθαρές ταμιακές εκροές από επενδυτικές δραστηριότητες</t>
  </si>
  <si>
    <t>Χρηματοδοτικές δραστηριότητες</t>
  </si>
  <si>
    <t>Εξοφλήσεις δανείων</t>
  </si>
  <si>
    <t>Καθαρές ταμειακές (εκροές)/εισροές από χρηματοδοτικές δραστηριότητες</t>
  </si>
  <si>
    <t>Καθαρή αύξηση χρηματικών διαθεσίμων</t>
  </si>
  <si>
    <t>Μεταβολή Χρηματικών Διαθεσίμων</t>
  </si>
  <si>
    <t>Εισφορά παραγωγικού κλάδου</t>
  </si>
  <si>
    <t>Control συμφωνίας</t>
  </si>
  <si>
    <t>Οικονομικές καταστάσεις εκφρασμένες σε εκατομμύρια ευρώ</t>
  </si>
  <si>
    <t>ΑΡΙΘΜΟΔΕΙΚΤΕΣ</t>
  </si>
  <si>
    <t>Κεφάλαιο Κίνησης</t>
  </si>
  <si>
    <t>1. Ρευστότητας</t>
  </si>
  <si>
    <t>Συντελεστής Ρευστότητας</t>
  </si>
  <si>
    <t>Κυκλοφοριακή ταχύτητα απαιτήσεων</t>
  </si>
  <si>
    <t>2. Κερδοφορίας</t>
  </si>
  <si>
    <t>ROE</t>
  </si>
  <si>
    <t>ROS</t>
  </si>
  <si>
    <t>ROWC</t>
  </si>
  <si>
    <t>3. Φερεγγυότητας</t>
  </si>
  <si>
    <t>Κυκλοφοριακή ταχύτητα αποθεμάτων</t>
  </si>
  <si>
    <t>DTE</t>
  </si>
  <si>
    <t>DR</t>
  </si>
  <si>
    <t>TIE</t>
  </si>
  <si>
    <t>ROTA</t>
  </si>
  <si>
    <t>Κεφάλαιο Κίνησης προς σύνολο Ενεργητικού</t>
  </si>
  <si>
    <t>EBIT προς σύνολο Ενεργητικού</t>
  </si>
  <si>
    <t>Κέρδη εις νέο προς σύνολο Ενεργητικού</t>
  </si>
  <si>
    <t>Κεφάλαια (equity) προς σύνολο υποχρεώσεων</t>
  </si>
  <si>
    <t>Λειτουργικά έξοδα</t>
  </si>
  <si>
    <t>Λειτουργικά αποτελέσματα (EBIT)</t>
  </si>
  <si>
    <t>Ενσώματες ακινητοποιήσεις</t>
  </si>
  <si>
    <t>Επενδύσεις σε ακίνητα</t>
  </si>
  <si>
    <t>Επενδύσεις σε συνδεδεμένες επιχειρήσεις</t>
  </si>
  <si>
    <t>Λοιπές μακροπρόθεσμες απαιτήσεις</t>
  </si>
  <si>
    <t>Πελάτες και λοιπές εμπορικές απαιτήσεις</t>
  </si>
  <si>
    <t>Λοιπά κυκλοφοριακά στοιχεία ενεργητικού</t>
  </si>
  <si>
    <t>Ταμειακά διαθέσιμα και ισοδύναμα</t>
  </si>
  <si>
    <t>Προβλέψεις</t>
  </si>
  <si>
    <t>Προμηθευτές και λοιπές υποχρεώσεις</t>
  </si>
  <si>
    <t>Τρέχουσες φορολογικές υποχρεώσεις</t>
  </si>
  <si>
    <t>Βραχυπρόθεσμες δανειακές υποχρεώσεις</t>
  </si>
  <si>
    <t>Μακροπρόθεσμες υποχρεώσεις πληρωτέες στην επόμενη χρήση</t>
  </si>
  <si>
    <t>Λοιπές βραχυπρόθεσμες υποχρεώσεις</t>
  </si>
  <si>
    <t>Υποχρεώσεις παροχών προσωπικού λόγω εξόδου από την υπηρεσία</t>
  </si>
  <si>
    <t>Μακροπρόθεσμες δανειακές υποχρεώσεις</t>
  </si>
  <si>
    <t>Αναβαλλόμενες φορολογικές υποχρεώσεις</t>
  </si>
  <si>
    <t>Αποθεματικό υπέρ το άρτιο</t>
  </si>
  <si>
    <t>Συναλλαγματικές διαφορές μετατροπής</t>
  </si>
  <si>
    <t>Κέρδη εις νέον</t>
  </si>
  <si>
    <t>Δικαιώματα μειοψηφίας</t>
  </si>
  <si>
    <t>Χρηματοοικονομικά στοιχεία διαθέσιμα προς πώληση</t>
  </si>
  <si>
    <t>Μακροπρόθεσμες δεσμευμένες τραπεζικές καταθέσεις</t>
  </si>
  <si>
    <t>Αξιόγραφα για εμπορικούς σκοπούς – Παράγωγα χρηματοοικονομικά μέσα</t>
  </si>
  <si>
    <t>Βραχυπρόθεσμες δεσμευμένες τραπεζικές καταθέσεις</t>
  </si>
  <si>
    <t>Αγορές ενσώματων πάγιων στοιχείων</t>
  </si>
  <si>
    <t>Εισπράξεις από πωλήσεις ενσώματων πάγιων στοιχείων</t>
  </si>
  <si>
    <t>Αγορά θυγατρικών</t>
  </si>
  <si>
    <t>Τόκοι εισπραχθέντες</t>
  </si>
  <si>
    <t>Έκδοση κοινών μετοχών</t>
  </si>
  <si>
    <t>Μερίσματα πληρωθέντα σε μετόχους της μητρικής</t>
  </si>
  <si>
    <t>Δάνεια αναληφθέντα</t>
  </si>
  <si>
    <t>Εξοφλήσεις υποχρεώσεων από χρηματοδοτικές μισθώσεις</t>
  </si>
  <si>
    <t>Χρηματικά διαθέσιμα 1η Ιουλίου</t>
  </si>
  <si>
    <t>Ταμειακές ροές από λειτουργικές δραστηριότητες</t>
  </si>
  <si>
    <t>Τόκοι πληρωθέντες</t>
  </si>
  <si>
    <t>Καταβεβλημένοι φόροι</t>
  </si>
  <si>
    <t>Προκαταβολές για αγορά παγίων</t>
  </si>
  <si>
    <t>Χρηματικά διαθέσιμα 30η Ιουνίου</t>
  </si>
  <si>
    <t>Καθαρή μεταβολή  χρηματικών διαθεσίμων</t>
  </si>
  <si>
    <t>Εισπράξεις από αύξηση μετοχικού κεφαλαίου</t>
  </si>
  <si>
    <t>Έξοδα αύξησης μετοχικού κεφαλαίου</t>
  </si>
  <si>
    <t>Εισπράξεις από ασφαλιστική εταιρία</t>
  </si>
  <si>
    <t>Επιστροφή Κεφαλαίου στους µετόχους</t>
  </si>
  <si>
    <t>Επενδύσεις σε χρηματοοικονομικά στοιχεία διαθέσιμα προς πώληση</t>
  </si>
  <si>
    <t>Επενδύσεις σε χρηματοοικονομικά στοιχεία σε εύλογη αξία μέσω αποτελεσμάτων</t>
  </si>
  <si>
    <t>Αγορές επενδύσεων διακρατούμενων στη λήξη</t>
  </si>
  <si>
    <t>Εισπράξεις από επενδύσεις διακρατουμένες στη λήξη</t>
  </si>
  <si>
    <t>Έξοδα έκδοσης ομολογιακού δανείου</t>
  </si>
  <si>
    <t>Σύνολο Κυκλοφορούντων Περιουσιακών Στ. - Βαχυπρόθεσμες Υποχρεώσεις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</si>
</sst>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u/>
      <sz val="12"/>
      <color theme="1"/>
      <name val="Arial"/>
      <family val="2"/>
      <charset val="161"/>
    </font>
    <font>
      <i/>
      <sz val="12"/>
      <color theme="1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5" fillId="2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4" fillId="5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6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9" fillId="6" borderId="0" xfId="0" applyFont="1" applyFill="1"/>
    <xf numFmtId="0" fontId="3" fillId="3" borderId="0" xfId="0" applyFont="1" applyFill="1" applyBorder="1"/>
    <xf numFmtId="0" fontId="3" fillId="3" borderId="0" xfId="0" applyFont="1" applyFill="1" applyBorder="1" applyProtection="1"/>
    <xf numFmtId="0" fontId="3" fillId="0" borderId="0" xfId="0" applyFont="1" applyBorder="1" applyAlignment="1">
      <alignment wrapText="1"/>
    </xf>
    <xf numFmtId="164" fontId="3" fillId="0" borderId="0" xfId="1" applyFont="1" applyBorder="1" applyAlignment="1">
      <alignment horizontal="center"/>
    </xf>
    <xf numFmtId="164" fontId="4" fillId="5" borderId="0" xfId="1" applyFont="1" applyFill="1" applyBorder="1" applyAlignment="1">
      <alignment horizontal="center"/>
    </xf>
    <xf numFmtId="164" fontId="3" fillId="0" borderId="0" xfId="1" applyFont="1" applyBorder="1"/>
    <xf numFmtId="164" fontId="4" fillId="4" borderId="0" xfId="1" applyFont="1" applyFill="1" applyBorder="1" applyAlignment="1">
      <alignment horizontal="center"/>
    </xf>
    <xf numFmtId="164" fontId="3" fillId="2" borderId="0" xfId="1" applyFont="1" applyFill="1" applyBorder="1"/>
    <xf numFmtId="164" fontId="4" fillId="6" borderId="0" xfId="1" applyFont="1" applyFill="1" applyBorder="1" applyAlignment="1">
      <alignment horizontal="center"/>
    </xf>
    <xf numFmtId="164" fontId="6" fillId="4" borderId="0" xfId="1" applyFont="1" applyFill="1" applyBorder="1" applyAlignment="1">
      <alignment horizontal="center"/>
    </xf>
    <xf numFmtId="164" fontId="3" fillId="3" borderId="0" xfId="1" applyFont="1" applyFill="1" applyBorder="1"/>
    <xf numFmtId="164" fontId="4" fillId="0" borderId="0" xfId="1" applyFont="1" applyBorder="1" applyAlignment="1">
      <alignment horizontal="center"/>
    </xf>
    <xf numFmtId="164" fontId="3" fillId="0" borderId="1" xfId="1" applyFont="1" applyBorder="1"/>
    <xf numFmtId="0" fontId="5" fillId="2" borderId="0" xfId="1" applyNumberFormat="1" applyFont="1" applyFill="1" applyBorder="1" applyAlignment="1">
      <alignment horizontal="center"/>
    </xf>
    <xf numFmtId="0" fontId="5" fillId="3" borderId="0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0" fontId="10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58143855613558"/>
          <c:y val="0.11884681081531474"/>
          <c:w val="0.74433100356837445"/>
          <c:h val="0.71585518476857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Μοντελοποίηση!$A$126</c:f>
              <c:strCache>
                <c:ptCount val="1"/>
                <c:pt idx="0">
                  <c:v>ROTA</c:v>
                </c:pt>
              </c:strCache>
            </c:strRef>
          </c:tx>
          <c:invertIfNegative val="0"/>
          <c:cat>
            <c:numRef>
              <c:f>Μοντελοποίηση!$C$72:$M$72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Μοντελοποίηση!$C$126:$M$126</c:f>
              <c:numCache>
                <c:formatCode>_-* #,##0.00\ _€_-;\-* #,##0.00\ _€_-;_-* "-"??\ _€_-;_-@_-</c:formatCode>
                <c:ptCount val="11"/>
                <c:pt idx="0">
                  <c:v>0.4419898451023801</c:v>
                </c:pt>
                <c:pt idx="1">
                  <c:v>0.4361514637807164</c:v>
                </c:pt>
                <c:pt idx="2">
                  <c:v>0.40790103361390523</c:v>
                </c:pt>
                <c:pt idx="3">
                  <c:v>0.36039264508515012</c:v>
                </c:pt>
                <c:pt idx="4">
                  <c:v>0.29125621665292717</c:v>
                </c:pt>
                <c:pt idx="5">
                  <c:v>0.22918604184845751</c:v>
                </c:pt>
                <c:pt idx="6">
                  <c:v>0.19736740610286396</c:v>
                </c:pt>
                <c:pt idx="7">
                  <c:v>0.14332414580363786</c:v>
                </c:pt>
                <c:pt idx="8">
                  <c:v>0.17074687629799234</c:v>
                </c:pt>
                <c:pt idx="9">
                  <c:v>0.17302455363665337</c:v>
                </c:pt>
                <c:pt idx="10">
                  <c:v>0.17583952287445162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6-4E93-AF82-3D4C3DAE2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28048"/>
        <c:axId val="-919429680"/>
        <c:axId val="0"/>
      </c:bar3DChart>
      <c:catAx>
        <c:axId val="-91942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9429680"/>
        <c:crosses val="autoZero"/>
        <c:auto val="1"/>
        <c:lblAlgn val="ctr"/>
        <c:lblOffset val="100"/>
        <c:noMultiLvlLbl val="0"/>
      </c:catAx>
      <c:valAx>
        <c:axId val="-919429680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91942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Μοντελοποίηση!$A$130</c:f>
              <c:strCache>
                <c:ptCount val="1"/>
                <c:pt idx="0">
                  <c:v>Κέρδη εις νέο προς σύνολο Ενεργητικού</c:v>
                </c:pt>
              </c:strCache>
            </c:strRef>
          </c:tx>
          <c:invertIfNegative val="0"/>
          <c:val>
            <c:numRef>
              <c:f>Μοντελοποίηση!$C$130:$M$130</c:f>
              <c:numCache>
                <c:formatCode>_-* #,##0.00\ _€_-;\-* #,##0.00\ _€_-;_-* "-"??\ _€_-;_-@_-</c:formatCode>
                <c:ptCount val="11"/>
                <c:pt idx="0">
                  <c:v>0.18824021633799704</c:v>
                </c:pt>
                <c:pt idx="1">
                  <c:v>0.21071971202373327</c:v>
                </c:pt>
                <c:pt idx="2">
                  <c:v>0.2405633871648574</c:v>
                </c:pt>
                <c:pt idx="3">
                  <c:v>0.22853609600142549</c:v>
                </c:pt>
                <c:pt idx="4">
                  <c:v>0.19628367895164206</c:v>
                </c:pt>
                <c:pt idx="5">
                  <c:v>0.21294200681483616</c:v>
                </c:pt>
                <c:pt idx="6">
                  <c:v>0.23769846082127935</c:v>
                </c:pt>
                <c:pt idx="7">
                  <c:v>0.22767154451876118</c:v>
                </c:pt>
                <c:pt idx="8">
                  <c:v>0.22831352054192014</c:v>
                </c:pt>
                <c:pt idx="9">
                  <c:v>0.24474485897884432</c:v>
                </c:pt>
                <c:pt idx="10">
                  <c:v>0.257068679026346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34F-414E-8A82-82AD42546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3200432"/>
        <c:axId val="-823196080"/>
        <c:axId val="0"/>
      </c:bar3DChart>
      <c:catAx>
        <c:axId val="-82320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23196080"/>
        <c:crosses val="autoZero"/>
        <c:auto val="1"/>
        <c:lblAlgn val="ctr"/>
        <c:lblOffset val="100"/>
        <c:noMultiLvlLbl val="0"/>
      </c:catAx>
      <c:valAx>
        <c:axId val="-823196080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82320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Μοντελοποίηση!$A$131</c:f>
              <c:strCache>
                <c:ptCount val="1"/>
                <c:pt idx="0">
                  <c:v>EBIT προς σύνολο Ενεργητικού</c:v>
                </c:pt>
              </c:strCache>
            </c:strRef>
          </c:tx>
          <c:invertIfNegative val="0"/>
          <c:val>
            <c:numRef>
              <c:f>Μοντελοποίηση!$C$131:$M$131</c:f>
              <c:numCache>
                <c:formatCode>_-* #,##0.00\ _€_-;\-* #,##0.00\ _€_-;_-* "-"??\ _€_-;_-@_-</c:formatCode>
                <c:ptCount val="11"/>
                <c:pt idx="0">
                  <c:v>0.21698260057996899</c:v>
                </c:pt>
                <c:pt idx="1">
                  <c:v>0.22113506238558114</c:v>
                </c:pt>
                <c:pt idx="2">
                  <c:v>0.22122214864528478</c:v>
                </c:pt>
                <c:pt idx="3">
                  <c:v>0.1930787107220793</c:v>
                </c:pt>
                <c:pt idx="4">
                  <c:v>0.17903783208481153</c:v>
                </c:pt>
                <c:pt idx="5">
                  <c:v>0.15072123529414969</c:v>
                </c:pt>
                <c:pt idx="6">
                  <c:v>0.13659797487782252</c:v>
                </c:pt>
                <c:pt idx="7">
                  <c:v>0.10246154273274474</c:v>
                </c:pt>
                <c:pt idx="8">
                  <c:v>0.12295025388156842</c:v>
                </c:pt>
                <c:pt idx="9">
                  <c:v>0.12650940530737423</c:v>
                </c:pt>
                <c:pt idx="10">
                  <c:v>0.13312014725444554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97-4261-AE9F-CA47539D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3195536"/>
        <c:axId val="-823192272"/>
        <c:axId val="0"/>
      </c:bar3DChart>
      <c:catAx>
        <c:axId val="-82319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23192272"/>
        <c:crosses val="autoZero"/>
        <c:auto val="1"/>
        <c:lblAlgn val="ctr"/>
        <c:lblOffset val="100"/>
        <c:noMultiLvlLbl val="0"/>
      </c:catAx>
      <c:valAx>
        <c:axId val="-823192272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823195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Μοντελοποίηση!$A$133</c:f>
              <c:strCache>
                <c:ptCount val="1"/>
                <c:pt idx="0">
                  <c:v>DTE</c:v>
                </c:pt>
              </c:strCache>
            </c:strRef>
          </c:tx>
          <c:invertIfNegative val="0"/>
          <c:val>
            <c:numRef>
              <c:f>Μοντελοποίηση!$C$133:$M$133</c:f>
              <c:numCache>
                <c:formatCode>_-* #,##0.00\ _€_-;\-* #,##0.00\ _€_-;_-* "-"??\ _€_-;_-@_-</c:formatCode>
                <c:ptCount val="11"/>
                <c:pt idx="0">
                  <c:v>1.0369828913516252</c:v>
                </c:pt>
                <c:pt idx="1">
                  <c:v>0.97233066107003363</c:v>
                </c:pt>
                <c:pt idx="2">
                  <c:v>0.84385259844821336</c:v>
                </c:pt>
                <c:pt idx="3">
                  <c:v>0.86655817069291119</c:v>
                </c:pt>
                <c:pt idx="4">
                  <c:v>0.6267858768249438</c:v>
                </c:pt>
                <c:pt idx="5">
                  <c:v>0.52059556439525456</c:v>
                </c:pt>
                <c:pt idx="6">
                  <c:v>0.44487798065377998</c:v>
                </c:pt>
                <c:pt idx="7">
                  <c:v>0.39880917250560016</c:v>
                </c:pt>
                <c:pt idx="8">
                  <c:v>0.38874765124490046</c:v>
                </c:pt>
                <c:pt idx="9">
                  <c:v>0.36768134524277746</c:v>
                </c:pt>
                <c:pt idx="10">
                  <c:v>0.32090841620203697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59-46A4-AB0B-1405DF8D5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3194448"/>
        <c:axId val="-823190640"/>
        <c:axId val="0"/>
      </c:bar3DChart>
      <c:catAx>
        <c:axId val="-82319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23190640"/>
        <c:crosses val="autoZero"/>
        <c:auto val="1"/>
        <c:lblAlgn val="ctr"/>
        <c:lblOffset val="100"/>
        <c:noMultiLvlLbl val="0"/>
      </c:catAx>
      <c:valAx>
        <c:axId val="-823190640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82319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Μοντελοποίηση!$A$134</c:f>
              <c:strCache>
                <c:ptCount val="1"/>
                <c:pt idx="0">
                  <c:v>DR</c:v>
                </c:pt>
              </c:strCache>
            </c:strRef>
          </c:tx>
          <c:invertIfNegative val="0"/>
          <c:val>
            <c:numRef>
              <c:f>Μοντελοποίηση!$C$134:$M$134</c:f>
              <c:numCache>
                <c:formatCode>_-* #,##0.00\ _€_-;\-* #,##0.00\ _€_-;_-* "-"??\ _€_-;_-@_-</c:formatCode>
                <c:ptCount val="11"/>
                <c:pt idx="0">
                  <c:v>0.50907786008135925</c:v>
                </c:pt>
                <c:pt idx="1">
                  <c:v>0.49298562368975313</c:v>
                </c:pt>
                <c:pt idx="2">
                  <c:v>0.45765729818012557</c:v>
                </c:pt>
                <c:pt idx="3">
                  <c:v>0.46425457523845826</c:v>
                </c:pt>
                <c:pt idx="4">
                  <c:v>0.38529095055107326</c:v>
                </c:pt>
                <c:pt idx="5">
                  <c:v>0.34236293764430187</c:v>
                </c:pt>
                <c:pt idx="6">
                  <c:v>0.30790003488909223</c:v>
                </c:pt>
                <c:pt idx="7">
                  <c:v>0.28510620343676901</c:v>
                </c:pt>
                <c:pt idx="8">
                  <c:v>0.27992677495902119</c:v>
                </c:pt>
                <c:pt idx="9">
                  <c:v>0.26883553433092289</c:v>
                </c:pt>
                <c:pt idx="10">
                  <c:v>0.24294524303564818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E4-42E9-B690-9AE933175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3190096"/>
        <c:axId val="-823196624"/>
        <c:axId val="0"/>
      </c:bar3DChart>
      <c:catAx>
        <c:axId val="-82319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23196624"/>
        <c:crosses val="autoZero"/>
        <c:auto val="1"/>
        <c:lblAlgn val="ctr"/>
        <c:lblOffset val="100"/>
        <c:noMultiLvlLbl val="0"/>
      </c:catAx>
      <c:valAx>
        <c:axId val="-823196624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82319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Μοντελοποίηση!$A$135</c:f>
              <c:strCache>
                <c:ptCount val="1"/>
                <c:pt idx="0">
                  <c:v>TIE</c:v>
                </c:pt>
              </c:strCache>
            </c:strRef>
          </c:tx>
          <c:invertIfNegative val="0"/>
          <c:val>
            <c:numRef>
              <c:f>Μοντελοποίηση!$C$135:$M$135</c:f>
              <c:numCache>
                <c:formatCode>_-* #,##0.00\ _€_-;\-* #,##0.00\ _€_-;_-* "-"??\ _€_-;_-@_-</c:formatCode>
                <c:ptCount val="11"/>
                <c:pt idx="0">
                  <c:v>0.9437690889657363</c:v>
                </c:pt>
                <c:pt idx="1">
                  <c:v>1.0914510202426575</c:v>
                </c:pt>
                <c:pt idx="2">
                  <c:v>1.0691534364974948</c:v>
                </c:pt>
                <c:pt idx="3">
                  <c:v>0.97334999993925053</c:v>
                </c:pt>
                <c:pt idx="4">
                  <c:v>0.96100688919465072</c:v>
                </c:pt>
                <c:pt idx="5">
                  <c:v>0.81785076872850659</c:v>
                </c:pt>
                <c:pt idx="6">
                  <c:v>0.77144232373633714</c:v>
                </c:pt>
                <c:pt idx="7">
                  <c:v>0.51827352402222016</c:v>
                </c:pt>
                <c:pt idx="8">
                  <c:v>0.76135658374080961</c:v>
                </c:pt>
                <c:pt idx="9">
                  <c:v>0.77138524264966224</c:v>
                </c:pt>
                <c:pt idx="10">
                  <c:v>0.87909873587520171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20-4D40-9F14-715668087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3197712"/>
        <c:axId val="-823191728"/>
        <c:axId val="0"/>
      </c:bar3DChart>
      <c:catAx>
        <c:axId val="-82319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23191728"/>
        <c:crosses val="autoZero"/>
        <c:auto val="1"/>
        <c:lblAlgn val="ctr"/>
        <c:lblOffset val="100"/>
        <c:noMultiLvlLbl val="0"/>
      </c:catAx>
      <c:valAx>
        <c:axId val="-823191728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823197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Μοντελοποίηση!$A$136</c:f>
              <c:strCache>
                <c:ptCount val="1"/>
                <c:pt idx="0">
                  <c:v>Κεφάλαια (equity) προς σύνολο υποχρεώσεων</c:v>
                </c:pt>
              </c:strCache>
            </c:strRef>
          </c:tx>
          <c:invertIfNegative val="0"/>
          <c:val>
            <c:numRef>
              <c:f>Μοντελοποίηση!$C$136:$M$136</c:f>
              <c:numCache>
                <c:formatCode>_-* #,##0.00\ _€_-;\-* #,##0.00\ _€_-;_-* "-"??\ _€_-;_-@_-</c:formatCode>
                <c:ptCount val="11"/>
                <c:pt idx="0">
                  <c:v>0.96433606411440298</c:v>
                </c:pt>
                <c:pt idx="1">
                  <c:v>1.0284567174910608</c:v>
                </c:pt>
                <c:pt idx="2">
                  <c:v>1.1850410863685565</c:v>
                </c:pt>
                <c:pt idx="3">
                  <c:v>1.1539906192337752</c:v>
                </c:pt>
                <c:pt idx="4">
                  <c:v>1.5954411817088405</c:v>
                </c:pt>
                <c:pt idx="5">
                  <c:v>1.9208769117378892</c:v>
                </c:pt>
                <c:pt idx="6">
                  <c:v>2.2478073617633956</c:v>
                </c:pt>
                <c:pt idx="7">
                  <c:v>2.507464895346553</c:v>
                </c:pt>
                <c:pt idx="8">
                  <c:v>2.5723628086180441</c:v>
                </c:pt>
                <c:pt idx="9">
                  <c:v>2.7197463590101556</c:v>
                </c:pt>
                <c:pt idx="10">
                  <c:v>3.1161538604535122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E6-4F00-A9F8-09CDE415B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3198800"/>
        <c:axId val="-823199344"/>
        <c:axId val="0"/>
      </c:bar3DChart>
      <c:catAx>
        <c:axId val="-82319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23199344"/>
        <c:crosses val="autoZero"/>
        <c:auto val="1"/>
        <c:lblAlgn val="ctr"/>
        <c:lblOffset val="100"/>
        <c:noMultiLvlLbl val="0"/>
      </c:catAx>
      <c:valAx>
        <c:axId val="-823199344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82319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Μοντελοποίηση!$A$127</c:f>
              <c:strCache>
                <c:ptCount val="1"/>
                <c:pt idx="0">
                  <c:v>ROE</c:v>
                </c:pt>
              </c:strCache>
            </c:strRef>
          </c:tx>
          <c:invertIfNegative val="0"/>
          <c:cat>
            <c:numRef>
              <c:f>Μοντελοποίηση!$C$72:$M$72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Μοντελοποίηση!$C$127:$M$127</c:f>
              <c:numCache>
                <c:formatCode>_-* #,##0.00\ _€_-;\-* #,##0.00\ _€_-;_-* "-"??\ _€_-;_-@_-</c:formatCode>
                <c:ptCount val="11"/>
                <c:pt idx="0">
                  <c:v>0.29386709627747309</c:v>
                </c:pt>
                <c:pt idx="1">
                  <c:v>0.30622365770415833</c:v>
                </c:pt>
                <c:pt idx="2">
                  <c:v>0.28989643834947459</c:v>
                </c:pt>
                <c:pt idx="3">
                  <c:v>0.26919563037682692</c:v>
                </c:pt>
                <c:pt idx="4">
                  <c:v>0.22094836404504281</c:v>
                </c:pt>
                <c:pt idx="5">
                  <c:v>0.18090440826369589</c:v>
                </c:pt>
                <c:pt idx="6">
                  <c:v>0.16411311834012826</c:v>
                </c:pt>
                <c:pt idx="7">
                  <c:v>0.11572628610134202</c:v>
                </c:pt>
                <c:pt idx="8">
                  <c:v>0.13599429599876703</c:v>
                </c:pt>
                <c:pt idx="9">
                  <c:v>0.13150556952069406</c:v>
                </c:pt>
                <c:pt idx="10">
                  <c:v>0.1324431000318661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3-4F03-93D0-FB425B10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37840"/>
        <c:axId val="-919425872"/>
        <c:axId val="0"/>
      </c:bar3DChart>
      <c:catAx>
        <c:axId val="-91943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9425872"/>
        <c:crosses val="autoZero"/>
        <c:auto val="1"/>
        <c:lblAlgn val="ctr"/>
        <c:lblOffset val="100"/>
        <c:noMultiLvlLbl val="0"/>
      </c:catAx>
      <c:valAx>
        <c:axId val="-919425872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91943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Μοντελοποίηση!$A$120</c:f>
              <c:strCache>
                <c:ptCount val="1"/>
                <c:pt idx="0">
                  <c:v>Κεφάλαιο Κίνησης</c:v>
                </c:pt>
              </c:strCache>
            </c:strRef>
          </c:tx>
          <c:invertIfNegative val="0"/>
          <c:cat>
            <c:numRef>
              <c:f>Μοντελοποίηση!$C$72:$M$72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Μοντελοποίηση!$C$120:$M$120</c:f>
              <c:numCache>
                <c:formatCode>_-* #,##0.00\ _€_-;\-* #,##0.00\ _€_-;_-* "-"??\ _€_-;_-@_-</c:formatCode>
                <c:ptCount val="11"/>
                <c:pt idx="0">
                  <c:v>78293542</c:v>
                </c:pt>
                <c:pt idx="1">
                  <c:v>115998699</c:v>
                </c:pt>
                <c:pt idx="2">
                  <c:v>117846819</c:v>
                </c:pt>
                <c:pt idx="3">
                  <c:v>250366907</c:v>
                </c:pt>
                <c:pt idx="4">
                  <c:v>267211725</c:v>
                </c:pt>
                <c:pt idx="5">
                  <c:v>286270153</c:v>
                </c:pt>
                <c:pt idx="6">
                  <c:v>310948710</c:v>
                </c:pt>
                <c:pt idx="7">
                  <c:v>178866897</c:v>
                </c:pt>
                <c:pt idx="8">
                  <c:v>418187197</c:v>
                </c:pt>
                <c:pt idx="9">
                  <c:v>433756387</c:v>
                </c:pt>
                <c:pt idx="10">
                  <c:v>550368445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9-441E-8859-ACC5B63F0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32400"/>
        <c:axId val="-919431856"/>
        <c:axId val="0"/>
      </c:bar3DChart>
      <c:catAx>
        <c:axId val="-91943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9431856"/>
        <c:crosses val="autoZero"/>
        <c:auto val="1"/>
        <c:lblAlgn val="ctr"/>
        <c:lblOffset val="100"/>
        <c:noMultiLvlLbl val="0"/>
      </c:catAx>
      <c:valAx>
        <c:axId val="-919431856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919432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Μοντελοποίηση!$A$121</c:f>
              <c:strCache>
                <c:ptCount val="1"/>
                <c:pt idx="0">
                  <c:v>Συντελεστής Ρευστότητας</c:v>
                </c:pt>
              </c:strCache>
            </c:strRef>
          </c:tx>
          <c:invertIfNegative val="0"/>
          <c:cat>
            <c:numRef>
              <c:f>Μοντελοποίηση!$C$72:$M$72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Μοντελοποίηση!$C$121:$M$121</c:f>
              <c:numCache>
                <c:formatCode>_-* #,##0.00\ _€_-;\-* #,##0.00\ _€_-;_-* "-"??\ _€_-;_-@_-</c:formatCode>
                <c:ptCount val="11"/>
                <c:pt idx="0">
                  <c:v>1.815195527171795</c:v>
                </c:pt>
                <c:pt idx="1">
                  <c:v>1.9834062046131991</c:v>
                </c:pt>
                <c:pt idx="2">
                  <c:v>1.7173783380931735</c:v>
                </c:pt>
                <c:pt idx="3">
                  <c:v>3.0076047895548812</c:v>
                </c:pt>
                <c:pt idx="4">
                  <c:v>3.1818604527477961</c:v>
                </c:pt>
                <c:pt idx="5">
                  <c:v>3.5732711689222278</c:v>
                </c:pt>
                <c:pt idx="6">
                  <c:v>4.02075022062093</c:v>
                </c:pt>
                <c:pt idx="7">
                  <c:v>1.6125205742009745</c:v>
                </c:pt>
                <c:pt idx="8">
                  <c:v>3.9774445303821206</c:v>
                </c:pt>
                <c:pt idx="9">
                  <c:v>4.4177234125702753</c:v>
                </c:pt>
                <c:pt idx="10">
                  <c:v>5.2002388544754972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4-434E-A0DF-14ECDD036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34032"/>
        <c:axId val="-919437296"/>
        <c:axId val="0"/>
      </c:bar3DChart>
      <c:catAx>
        <c:axId val="-91943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9437296"/>
        <c:crosses val="autoZero"/>
        <c:auto val="1"/>
        <c:lblAlgn val="ctr"/>
        <c:lblOffset val="100"/>
        <c:noMultiLvlLbl val="0"/>
      </c:catAx>
      <c:valAx>
        <c:axId val="-919437296"/>
        <c:scaling>
          <c:orientation val="minMax"/>
        </c:scaling>
        <c:delete val="0"/>
        <c:axPos val="l"/>
        <c:majorGridlines/>
        <c:numFmt formatCode="#,##0.00\ &quot;€&quot;" sourceLinked="0"/>
        <c:majorTickMark val="out"/>
        <c:minorTickMark val="none"/>
        <c:tickLblPos val="nextTo"/>
        <c:crossAx val="-91943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Μοντελοποίηση!$A$122</c:f>
              <c:strCache>
                <c:ptCount val="1"/>
                <c:pt idx="0">
                  <c:v>Κυκλοφοριακή ταχύτητα απαιτήσεων</c:v>
                </c:pt>
              </c:strCache>
            </c:strRef>
          </c:tx>
          <c:invertIfNegative val="0"/>
          <c:cat>
            <c:numRef>
              <c:f>Μοντελοποίηση!$C$72:$M$72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Μοντελοποίηση!$C$122:$M$122</c:f>
              <c:numCache>
                <c:formatCode>_-* #,##0.00\ _€_-;\-* #,##0.00\ _€_-;_-* "-"??\ _€_-;_-@_-</c:formatCode>
                <c:ptCount val="11"/>
                <c:pt idx="0">
                  <c:v>6.2384097042855835</c:v>
                </c:pt>
                <c:pt idx="1">
                  <c:v>6.690728453895991</c:v>
                </c:pt>
                <c:pt idx="2">
                  <c:v>6.2663428969380011</c:v>
                </c:pt>
                <c:pt idx="3">
                  <c:v>6.6376043227588708</c:v>
                </c:pt>
                <c:pt idx="4">
                  <c:v>7.5216350900055673</c:v>
                </c:pt>
                <c:pt idx="5">
                  <c:v>8.022059641671893</c:v>
                </c:pt>
                <c:pt idx="6">
                  <c:v>9.7854255119420461</c:v>
                </c:pt>
                <c:pt idx="7">
                  <c:v>11.575214600826811</c:v>
                </c:pt>
                <c:pt idx="8">
                  <c:v>10.7625269664192</c:v>
                </c:pt>
                <c:pt idx="9">
                  <c:v>11.062513847769884</c:v>
                </c:pt>
                <c:pt idx="10">
                  <c:v>10.134079185358786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8-4205-BAA2-C883C21A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36752"/>
        <c:axId val="-919432944"/>
        <c:axId val="0"/>
      </c:bar3DChart>
      <c:catAx>
        <c:axId val="-91943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9432944"/>
        <c:crosses val="autoZero"/>
        <c:auto val="1"/>
        <c:lblAlgn val="ctr"/>
        <c:lblOffset val="100"/>
        <c:noMultiLvlLbl val="0"/>
      </c:catAx>
      <c:valAx>
        <c:axId val="-919432944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91943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Μοντελοποίηση!$A$123</c:f>
              <c:strCache>
                <c:ptCount val="1"/>
                <c:pt idx="0">
                  <c:v>Κυκλοφοριακή ταχύτητα αποθεμάτων</c:v>
                </c:pt>
              </c:strCache>
            </c:strRef>
          </c:tx>
          <c:invertIfNegative val="0"/>
          <c:val>
            <c:numRef>
              <c:f>Μοντελοποίηση!$C$123:$M$123</c:f>
              <c:numCache>
                <c:formatCode>_-* #,##0.00\ _€_-;\-* #,##0.00\ _€_-;_-* "-"??\ _€_-;_-@_-</c:formatCode>
                <c:ptCount val="11"/>
                <c:pt idx="0">
                  <c:v>1.5189299042549087</c:v>
                </c:pt>
                <c:pt idx="1">
                  <c:v>0.36013349720626658</c:v>
                </c:pt>
                <c:pt idx="2">
                  <c:v>0.32024977668838023</c:v>
                </c:pt>
                <c:pt idx="3">
                  <c:v>0.29918249145259246</c:v>
                </c:pt>
                <c:pt idx="4">
                  <c:v>0.3042881988358942</c:v>
                </c:pt>
                <c:pt idx="5">
                  <c:v>0.32666058085590272</c:v>
                </c:pt>
                <c:pt idx="6">
                  <c:v>0.32578163638092333</c:v>
                </c:pt>
                <c:pt idx="7">
                  <c:v>0.33576139060107935</c:v>
                </c:pt>
                <c:pt idx="8">
                  <c:v>0.35067883111657699</c:v>
                </c:pt>
                <c:pt idx="9">
                  <c:v>0.35529113940257018</c:v>
                </c:pt>
                <c:pt idx="10">
                  <c:v>0.37968612968678483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F8-4F17-9480-E628B40E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25328"/>
        <c:axId val="-919436208"/>
        <c:axId val="0"/>
      </c:bar3DChart>
      <c:catAx>
        <c:axId val="-91942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9436208"/>
        <c:crosses val="autoZero"/>
        <c:auto val="1"/>
        <c:lblAlgn val="ctr"/>
        <c:lblOffset val="100"/>
        <c:noMultiLvlLbl val="0"/>
      </c:catAx>
      <c:valAx>
        <c:axId val="-919436208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91942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Μοντελοποίηση!$A$124</c:f>
              <c:strCache>
                <c:ptCount val="1"/>
                <c:pt idx="0">
                  <c:v>Κεφάλαιο Κίνησης προς σύνολο Ενεργητικού</c:v>
                </c:pt>
              </c:strCache>
            </c:strRef>
          </c:tx>
          <c:invertIfNegative val="0"/>
          <c:val>
            <c:numRef>
              <c:f>Μοντελοποίηση!$C$124:$M$124</c:f>
              <c:numCache>
                <c:formatCode>_-* #,##0.00\ _€_-;\-* #,##0.00\ _€_-;_-* "-"??\ _€_-;_-@_-</c:formatCode>
                <c:ptCount val="11"/>
                <c:pt idx="0">
                  <c:v>0.22845739820896102</c:v>
                </c:pt>
                <c:pt idx="1">
                  <c:v>0.26519649848631344</c:v>
                </c:pt>
                <c:pt idx="2">
                  <c:v>0.2245489506765326</c:v>
                </c:pt>
                <c:pt idx="3">
                  <c:v>0.37713296561393139</c:v>
                </c:pt>
                <c:pt idx="4">
                  <c:v>0.36302143623463123</c:v>
                </c:pt>
                <c:pt idx="5">
                  <c:v>0.35999978380155184</c:v>
                </c:pt>
                <c:pt idx="6">
                  <c:v>0.36296691825590399</c:v>
                </c:pt>
                <c:pt idx="7">
                  <c:v>0.20007466548712996</c:v>
                </c:pt>
                <c:pt idx="8">
                  <c:v>0.40446099960725751</c:v>
                </c:pt>
                <c:pt idx="9">
                  <c:v>0.39782219862653384</c:v>
                </c:pt>
                <c:pt idx="10">
                  <c:v>0.45507133546739903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71-4306-A88A-5949D3BFE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31312"/>
        <c:axId val="-919424784"/>
        <c:axId val="0"/>
      </c:bar3DChart>
      <c:catAx>
        <c:axId val="-91943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9424784"/>
        <c:crosses val="autoZero"/>
        <c:auto val="1"/>
        <c:lblAlgn val="ctr"/>
        <c:lblOffset val="100"/>
        <c:noMultiLvlLbl val="0"/>
      </c:catAx>
      <c:valAx>
        <c:axId val="-919424784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91943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Μοντελοποίηση!$A$128</c:f>
              <c:strCache>
                <c:ptCount val="1"/>
                <c:pt idx="0">
                  <c:v>ROS</c:v>
                </c:pt>
              </c:strCache>
            </c:strRef>
          </c:tx>
          <c:invertIfNegative val="0"/>
          <c:val>
            <c:numRef>
              <c:f>Μοντελοποίηση!$C$128:$M$128</c:f>
              <c:numCache>
                <c:formatCode>_-* #,##0.00\ _€_-;\-* #,##0.00\ _€_-;_-* "-"??\ _€_-;_-@_-</c:formatCode>
                <c:ptCount val="11"/>
                <c:pt idx="0">
                  <c:v>0.24701546025537427</c:v>
                </c:pt>
                <c:pt idx="1">
                  <c:v>0.26792240733372297</c:v>
                </c:pt>
                <c:pt idx="2">
                  <c:v>0.27412666352292486</c:v>
                </c:pt>
                <c:pt idx="3">
                  <c:v>0.2635199031117984</c:v>
                </c:pt>
                <c:pt idx="4">
                  <c:v>0.2662112593073509</c:v>
                </c:pt>
                <c:pt idx="5">
                  <c:v>0.24753680648399123</c:v>
                </c:pt>
                <c:pt idx="6">
                  <c:v>0.24169204882355921</c:v>
                </c:pt>
                <c:pt idx="7">
                  <c:v>0.19057440794802361</c:v>
                </c:pt>
                <c:pt idx="8">
                  <c:v>0.2398811828766774</c:v>
                </c:pt>
                <c:pt idx="9">
                  <c:v>0.23508858714310363</c:v>
                </c:pt>
                <c:pt idx="10">
                  <c:v>0.25900672888195553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7E-4D50-8A77-25FFCE8BE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9423696"/>
        <c:axId val="-1165149728"/>
        <c:axId val="0"/>
      </c:bar3DChart>
      <c:catAx>
        <c:axId val="-91942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65149728"/>
        <c:crosses val="autoZero"/>
        <c:auto val="1"/>
        <c:lblAlgn val="ctr"/>
        <c:lblOffset val="100"/>
        <c:noMultiLvlLbl val="0"/>
      </c:catAx>
      <c:valAx>
        <c:axId val="-1165149728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919423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Μοντελοποίηση!$A$129</c:f>
              <c:strCache>
                <c:ptCount val="1"/>
                <c:pt idx="0">
                  <c:v>ROWC</c:v>
                </c:pt>
              </c:strCache>
            </c:strRef>
          </c:tx>
          <c:invertIfNegative val="0"/>
          <c:val>
            <c:numRef>
              <c:f>Μοντελοποίηση!$C$129:$M$129</c:f>
              <c:numCache>
                <c:formatCode>_-* #,##0.00\ _€_-;\-* #,##0.00\ _€_-;_-* "-"??\ _€_-;_-@_-</c:formatCode>
                <c:ptCount val="11"/>
                <c:pt idx="0">
                  <c:v>0.88754057135389275</c:v>
                </c:pt>
                <c:pt idx="1">
                  <c:v>0.79149460978006314</c:v>
                </c:pt>
                <c:pt idx="2">
                  <c:v>0.93964306325485125</c:v>
                </c:pt>
                <c:pt idx="3">
                  <c:v>0.4923847184005033</c:v>
                </c:pt>
                <c:pt idx="4">
                  <c:v>0.48551019982375399</c:v>
                </c:pt>
                <c:pt idx="5">
                  <c:v>0.42367722491837978</c:v>
                </c:pt>
                <c:pt idx="6">
                  <c:v>0.3841971269152395</c:v>
                </c:pt>
                <c:pt idx="7">
                  <c:v>0.53505481229430618</c:v>
                </c:pt>
                <c:pt idx="8">
                  <c:v>0.31081519695592214</c:v>
                </c:pt>
                <c:pt idx="9">
                  <c:v>0.31573118484131968</c:v>
                </c:pt>
                <c:pt idx="10">
                  <c:v>0.30003834613010927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Μοντελοποίηση!#REF!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C79-4EA5-9018-2A9694AF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3202608"/>
        <c:axId val="-823204784"/>
        <c:axId val="0"/>
      </c:bar3DChart>
      <c:catAx>
        <c:axId val="-82320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823204784"/>
        <c:crosses val="autoZero"/>
        <c:auto val="1"/>
        <c:lblAlgn val="ctr"/>
        <c:lblOffset val="100"/>
        <c:noMultiLvlLbl val="0"/>
      </c:catAx>
      <c:valAx>
        <c:axId val="-823204784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-82320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576263</xdr:colOff>
      <xdr:row>16</xdr:row>
      <xdr:rowOff>64294</xdr:rowOff>
    </xdr:from>
    <xdr:to>
      <xdr:col>25</xdr:col>
      <xdr:colOff>178594</xdr:colOff>
      <xdr:row>32</xdr:row>
      <xdr:rowOff>16669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34</xdr:row>
      <xdr:rowOff>0</xdr:rowOff>
    </xdr:from>
    <xdr:to>
      <xdr:col>8</xdr:col>
      <xdr:colOff>371474</xdr:colOff>
      <xdr:row>49</xdr:row>
      <xdr:rowOff>133350</xdr:rowOff>
    </xdr:to>
    <xdr:graphicFrame macro="">
      <xdr:nvGraphicFramePr>
        <xdr:cNvPr id="4" name="Γράφημα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0</xdr:row>
      <xdr:rowOff>76200</xdr:rowOff>
    </xdr:from>
    <xdr:to>
      <xdr:col>9</xdr:col>
      <xdr:colOff>128587</xdr:colOff>
      <xdr:row>16</xdr:row>
      <xdr:rowOff>9525</xdr:rowOff>
    </xdr:to>
    <xdr:graphicFrame macro="">
      <xdr:nvGraphicFramePr>
        <xdr:cNvPr id="5" name="Γράφημα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314324</xdr:colOff>
      <xdr:row>0</xdr:row>
      <xdr:rowOff>66674</xdr:rowOff>
    </xdr:from>
    <xdr:to>
      <xdr:col>19</xdr:col>
      <xdr:colOff>28574</xdr:colOff>
      <xdr:row>15</xdr:row>
      <xdr:rowOff>57149</xdr:rowOff>
    </xdr:to>
    <xdr:graphicFrame macro="">
      <xdr:nvGraphicFramePr>
        <xdr:cNvPr id="6" name="Γράφημα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226219</xdr:colOff>
      <xdr:row>1</xdr:row>
      <xdr:rowOff>21432</xdr:rowOff>
    </xdr:from>
    <xdr:to>
      <xdr:col>26</xdr:col>
      <xdr:colOff>547687</xdr:colOff>
      <xdr:row>15</xdr:row>
      <xdr:rowOff>97632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83343</xdr:colOff>
      <xdr:row>16</xdr:row>
      <xdr:rowOff>188119</xdr:rowOff>
    </xdr:from>
    <xdr:to>
      <xdr:col>7</xdr:col>
      <xdr:colOff>404812</xdr:colOff>
      <xdr:row>31</xdr:row>
      <xdr:rowOff>73819</xdr:rowOff>
    </xdr:to>
    <xdr:graphicFrame macro="">
      <xdr:nvGraphicFramePr>
        <xdr:cNvPr id="7" name="Γράφημα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250031</xdr:colOff>
      <xdr:row>17</xdr:row>
      <xdr:rowOff>33338</xdr:rowOff>
    </xdr:from>
    <xdr:to>
      <xdr:col>15</xdr:col>
      <xdr:colOff>571500</xdr:colOff>
      <xdr:row>31</xdr:row>
      <xdr:rowOff>109538</xdr:rowOff>
    </xdr:to>
    <xdr:graphicFrame macro="">
      <xdr:nvGraphicFramePr>
        <xdr:cNvPr id="8" name="Γράφημα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261937</xdr:colOff>
      <xdr:row>34</xdr:row>
      <xdr:rowOff>80963</xdr:rowOff>
    </xdr:from>
    <xdr:to>
      <xdr:col>16</xdr:col>
      <xdr:colOff>583406</xdr:colOff>
      <xdr:row>48</xdr:row>
      <xdr:rowOff>157163</xdr:rowOff>
    </xdr:to>
    <xdr:graphicFrame macro="">
      <xdr:nvGraphicFramePr>
        <xdr:cNvPr id="9" name="Γράφημα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297656</xdr:colOff>
      <xdr:row>33</xdr:row>
      <xdr:rowOff>178594</xdr:rowOff>
    </xdr:from>
    <xdr:to>
      <xdr:col>25</xdr:col>
      <xdr:colOff>202406</xdr:colOff>
      <xdr:row>49</xdr:row>
      <xdr:rowOff>61913</xdr:rowOff>
    </xdr:to>
    <xdr:graphicFrame macro="">
      <xdr:nvGraphicFramePr>
        <xdr:cNvPr id="10" name="Γράφημα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452438</xdr:colOff>
      <xdr:row>50</xdr:row>
      <xdr:rowOff>164306</xdr:rowOff>
    </xdr:from>
    <xdr:to>
      <xdr:col>8</xdr:col>
      <xdr:colOff>166688</xdr:colOff>
      <xdr:row>65</xdr:row>
      <xdr:rowOff>50006</xdr:rowOff>
    </xdr:to>
    <xdr:graphicFrame macro="">
      <xdr:nvGraphicFramePr>
        <xdr:cNvPr id="11" name="Γράφημα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273843</xdr:colOff>
      <xdr:row>50</xdr:row>
      <xdr:rowOff>176211</xdr:rowOff>
    </xdr:from>
    <xdr:to>
      <xdr:col>17</xdr:col>
      <xdr:colOff>142875</xdr:colOff>
      <xdr:row>65</xdr:row>
      <xdr:rowOff>166686</xdr:rowOff>
    </xdr:to>
    <xdr:graphicFrame macro="">
      <xdr:nvGraphicFramePr>
        <xdr:cNvPr id="12" name="Γράφημα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476250</xdr:colOff>
      <xdr:row>51</xdr:row>
      <xdr:rowOff>9526</xdr:rowOff>
    </xdr:from>
    <xdr:to>
      <xdr:col>25</xdr:col>
      <xdr:colOff>190500</xdr:colOff>
      <xdr:row>65</xdr:row>
      <xdr:rowOff>85726</xdr:rowOff>
    </xdr:to>
    <xdr:graphicFrame macro="">
      <xdr:nvGraphicFramePr>
        <xdr:cNvPr id="13" name="Γράφημα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452437</xdr:colOff>
      <xdr:row>66</xdr:row>
      <xdr:rowOff>164306</xdr:rowOff>
    </xdr:from>
    <xdr:to>
      <xdr:col>8</xdr:col>
      <xdr:colOff>166687</xdr:colOff>
      <xdr:row>81</xdr:row>
      <xdr:rowOff>50006</xdr:rowOff>
    </xdr:to>
    <xdr:graphicFrame macro="">
      <xdr:nvGraphicFramePr>
        <xdr:cNvPr id="14" name="Γράφημα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154782</xdr:colOff>
      <xdr:row>68</xdr:row>
      <xdr:rowOff>21432</xdr:rowOff>
    </xdr:from>
    <xdr:to>
      <xdr:col>16</xdr:col>
      <xdr:colOff>476251</xdr:colOff>
      <xdr:row>82</xdr:row>
      <xdr:rowOff>97632</xdr:rowOff>
    </xdr:to>
    <xdr:graphicFrame macro="">
      <xdr:nvGraphicFramePr>
        <xdr:cNvPr id="15" name="Γράφημα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345281</xdr:colOff>
      <xdr:row>67</xdr:row>
      <xdr:rowOff>47625</xdr:rowOff>
    </xdr:from>
    <xdr:to>
      <xdr:col>25</xdr:col>
      <xdr:colOff>285749</xdr:colOff>
      <xdr:row>82</xdr:row>
      <xdr:rowOff>61913</xdr:rowOff>
    </xdr:to>
    <xdr:graphicFrame macro="">
      <xdr:nvGraphicFramePr>
        <xdr:cNvPr id="16" name="Γράφημα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tabSelected="1" zoomScale="80" zoomScaleNormal="80" workbookViewId="0"/>
  </sheetViews>
  <sheetFormatPr defaultColWidth="9.140625" defaultRowHeight="15" x14ac:dyDescent="0.2"/>
  <cols>
    <col min="1" max="1" width="87.140625" style="1" bestFit="1" customWidth="1"/>
    <col min="2" max="2" width="45.5703125" style="1" customWidth="1"/>
    <col min="3" max="10" width="24.85546875" style="1" bestFit="1" customWidth="1"/>
    <col min="11" max="13" width="25.42578125" style="1" bestFit="1" customWidth="1"/>
    <col min="14" max="14" width="15.42578125" style="1" customWidth="1"/>
    <col min="15" max="16384" width="9.140625" style="1"/>
  </cols>
  <sheetData>
    <row r="1" spans="1:13" ht="15.75" x14ac:dyDescent="0.25">
      <c r="A1" s="31" t="s">
        <v>38</v>
      </c>
    </row>
    <row r="2" spans="1:13" ht="15.75" x14ac:dyDescent="0.25">
      <c r="A2" s="10" t="s">
        <v>16</v>
      </c>
      <c r="B2" s="10"/>
      <c r="C2" s="15"/>
      <c r="D2" s="15"/>
      <c r="E2" s="15"/>
      <c r="F2" s="16"/>
      <c r="G2" s="15"/>
      <c r="H2" s="15"/>
      <c r="I2" s="15"/>
      <c r="J2" s="15"/>
      <c r="K2" s="15"/>
      <c r="L2" s="15"/>
      <c r="M2" s="15"/>
    </row>
    <row r="3" spans="1:13" ht="15.75" x14ac:dyDescent="0.25">
      <c r="A3" s="9" t="s">
        <v>0</v>
      </c>
      <c r="B3" s="9"/>
      <c r="C3" s="28">
        <v>2006</v>
      </c>
      <c r="D3" s="28">
        <v>2007</v>
      </c>
      <c r="E3" s="28">
        <v>2008</v>
      </c>
      <c r="F3" s="28">
        <v>2009</v>
      </c>
      <c r="G3" s="28">
        <v>2010</v>
      </c>
      <c r="H3" s="28">
        <v>2011</v>
      </c>
      <c r="I3" s="28">
        <v>2012</v>
      </c>
      <c r="J3" s="28">
        <v>2013</v>
      </c>
      <c r="K3" s="28">
        <v>2014</v>
      </c>
      <c r="L3" s="28">
        <v>2015</v>
      </c>
      <c r="M3" s="28">
        <v>2016</v>
      </c>
    </row>
    <row r="4" spans="1:13" ht="15.75" x14ac:dyDescent="0.25">
      <c r="A4" t="s">
        <v>60</v>
      </c>
      <c r="B4"/>
      <c r="C4" s="18">
        <v>158081897</v>
      </c>
      <c r="D4" s="18">
        <v>194764336</v>
      </c>
      <c r="E4" s="18">
        <v>237394669</v>
      </c>
      <c r="F4" s="18">
        <v>280194566</v>
      </c>
      <c r="G4" s="18">
        <v>338220950</v>
      </c>
      <c r="H4" s="18">
        <v>378434446</v>
      </c>
      <c r="I4" s="18">
        <v>415216257</v>
      </c>
      <c r="J4" s="18">
        <v>430938766</v>
      </c>
      <c r="K4" s="18">
        <v>445854905</v>
      </c>
      <c r="L4" s="18">
        <v>497881150</v>
      </c>
      <c r="M4" s="18">
        <v>498767593</v>
      </c>
    </row>
    <row r="5" spans="1:13" ht="15.75" x14ac:dyDescent="0.25">
      <c r="A5" t="s">
        <v>61</v>
      </c>
      <c r="B5"/>
      <c r="C5" s="18">
        <v>9154234</v>
      </c>
      <c r="D5" s="18">
        <v>9140059</v>
      </c>
      <c r="E5" s="18">
        <v>8753123</v>
      </c>
      <c r="F5" s="18">
        <v>8359645</v>
      </c>
      <c r="G5" s="18">
        <v>7969973</v>
      </c>
      <c r="H5" s="18">
        <v>7580301</v>
      </c>
      <c r="I5" s="18">
        <v>6923992</v>
      </c>
      <c r="J5" s="18">
        <v>6885062</v>
      </c>
      <c r="K5" s="18">
        <v>6501891</v>
      </c>
      <c r="L5" s="18">
        <v>6118721</v>
      </c>
      <c r="M5" s="18">
        <v>5735551</v>
      </c>
    </row>
    <row r="6" spans="1:13" ht="15.75" x14ac:dyDescent="0.25">
      <c r="A6" t="s">
        <v>62</v>
      </c>
      <c r="B6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</row>
    <row r="7" spans="1:13" ht="15.75" x14ac:dyDescent="0.25">
      <c r="A7" t="s">
        <v>80</v>
      </c>
      <c r="B7"/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5271215</v>
      </c>
      <c r="K7" s="18">
        <v>6503935</v>
      </c>
      <c r="L7" s="18">
        <v>10377348</v>
      </c>
      <c r="M7" s="18">
        <v>7876142</v>
      </c>
    </row>
    <row r="8" spans="1:13" ht="15.75" x14ac:dyDescent="0.25">
      <c r="A8" t="s">
        <v>63</v>
      </c>
      <c r="B8"/>
      <c r="C8" s="18">
        <v>2872793</v>
      </c>
      <c r="D8" s="18">
        <v>2737900</v>
      </c>
      <c r="E8" s="18">
        <v>2891087</v>
      </c>
      <c r="F8" s="18">
        <v>3009261</v>
      </c>
      <c r="G8" s="18">
        <v>2864943</v>
      </c>
      <c r="H8" s="18">
        <v>13496504</v>
      </c>
      <c r="I8" s="18">
        <v>22190161</v>
      </c>
      <c r="J8" s="18">
        <v>22910453</v>
      </c>
      <c r="K8" s="18">
        <v>22636941</v>
      </c>
      <c r="L8" s="18">
        <v>17759078</v>
      </c>
      <c r="M8" s="18">
        <v>17139164</v>
      </c>
    </row>
    <row r="9" spans="1:13" ht="15.75" x14ac:dyDescent="0.25">
      <c r="A9" t="s">
        <v>81</v>
      </c>
      <c r="B9"/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7138988</v>
      </c>
      <c r="K9" s="18">
        <v>933304</v>
      </c>
      <c r="L9" s="18">
        <v>952903</v>
      </c>
      <c r="M9" s="18">
        <v>965020</v>
      </c>
    </row>
    <row r="10" spans="1:13" ht="15.75" x14ac:dyDescent="0.25">
      <c r="A10" s="7" t="s">
        <v>1</v>
      </c>
      <c r="B10" s="7"/>
      <c r="C10" s="19">
        <f t="shared" ref="C10:I10" si="0">C4+C5+C6+C7+C8+C9</f>
        <v>170108924</v>
      </c>
      <c r="D10" s="19">
        <f>D4+D5+D6+D7+D8+D9</f>
        <v>206642295</v>
      </c>
      <c r="E10" s="19">
        <f t="shared" si="0"/>
        <v>249038879</v>
      </c>
      <c r="F10" s="19">
        <f t="shared" si="0"/>
        <v>291563472</v>
      </c>
      <c r="G10" s="19">
        <f t="shared" si="0"/>
        <v>349055866</v>
      </c>
      <c r="H10" s="19">
        <f t="shared" si="0"/>
        <v>399511251</v>
      </c>
      <c r="I10" s="19">
        <f t="shared" si="0"/>
        <v>444330410</v>
      </c>
      <c r="J10" s="19">
        <f>J4+J5+J6+J7+J8+J9</f>
        <v>473144484</v>
      </c>
      <c r="K10" s="19">
        <f>K4+K5+K6+K7+K8+K9</f>
        <v>482430976</v>
      </c>
      <c r="L10" s="19">
        <f>L4+L5+L6+L7+L8+L9</f>
        <v>533089200</v>
      </c>
      <c r="M10" s="19">
        <f>M4+M5+M6+M7+M8+M9</f>
        <v>530483470</v>
      </c>
    </row>
    <row r="11" spans="1:13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x14ac:dyDescent="0.2">
      <c r="A12" s="1" t="s">
        <v>2</v>
      </c>
      <c r="C12" s="18">
        <v>100746670</v>
      </c>
      <c r="D12" s="18">
        <v>121725701</v>
      </c>
      <c r="E12" s="18">
        <v>165642910</v>
      </c>
      <c r="F12" s="18">
        <v>191225530</v>
      </c>
      <c r="G12" s="18">
        <v>176435733</v>
      </c>
      <c r="H12" s="18">
        <v>174452601</v>
      </c>
      <c r="I12" s="18">
        <v>180485746</v>
      </c>
      <c r="J12" s="18">
        <v>176028978</v>
      </c>
      <c r="K12" s="18">
        <v>186179153</v>
      </c>
      <c r="L12" s="18">
        <v>197792010</v>
      </c>
      <c r="M12" s="18">
        <v>196780190</v>
      </c>
    </row>
    <row r="13" spans="1:13" ht="15.75" x14ac:dyDescent="0.25">
      <c r="A13" t="s">
        <v>64</v>
      </c>
      <c r="B13"/>
      <c r="C13" s="18">
        <v>19209907</v>
      </c>
      <c r="D13" s="18">
        <v>19242436</v>
      </c>
      <c r="E13" s="18">
        <v>32362780</v>
      </c>
      <c r="F13" s="18">
        <v>21661192</v>
      </c>
      <c r="G13" s="18">
        <v>21984365</v>
      </c>
      <c r="H13" s="18">
        <v>27998652</v>
      </c>
      <c r="I13" s="18">
        <v>18597468</v>
      </c>
      <c r="J13" s="18">
        <v>23726384</v>
      </c>
      <c r="K13" s="18">
        <v>30700007</v>
      </c>
      <c r="L13" s="18">
        <v>15546511</v>
      </c>
      <c r="M13" s="18">
        <v>32573115</v>
      </c>
    </row>
    <row r="14" spans="1:13" x14ac:dyDescent="0.2">
      <c r="A14" s="1" t="s">
        <v>3</v>
      </c>
      <c r="C14" s="18">
        <v>29402761</v>
      </c>
      <c r="D14" s="18">
        <v>34579958</v>
      </c>
      <c r="E14" s="18">
        <v>42742259</v>
      </c>
      <c r="F14" s="18">
        <v>44190787</v>
      </c>
      <c r="G14" s="18">
        <v>41745807</v>
      </c>
      <c r="H14" s="18">
        <v>30427376</v>
      </c>
      <c r="I14" s="18">
        <v>24001953</v>
      </c>
      <c r="J14" s="18">
        <v>20443199</v>
      </c>
      <c r="K14" s="18">
        <v>25821847</v>
      </c>
      <c r="L14" s="18">
        <v>33250940</v>
      </c>
      <c r="M14" s="18">
        <v>44453856</v>
      </c>
    </row>
    <row r="15" spans="1:13" ht="15.75" x14ac:dyDescent="0.25">
      <c r="A15" t="s">
        <v>82</v>
      </c>
      <c r="B15"/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9984996</v>
      </c>
      <c r="K15" s="18">
        <v>8566160</v>
      </c>
      <c r="L15" s="18">
        <v>5911120</v>
      </c>
      <c r="M15" s="18">
        <v>8156420</v>
      </c>
    </row>
    <row r="16" spans="1:13" ht="15.75" x14ac:dyDescent="0.25">
      <c r="A16" t="s">
        <v>65</v>
      </c>
      <c r="B16"/>
      <c r="C16" s="18">
        <v>1418362</v>
      </c>
      <c r="D16" s="18">
        <v>3137489</v>
      </c>
      <c r="E16" s="18">
        <v>4551243</v>
      </c>
      <c r="F16" s="18">
        <v>5562229</v>
      </c>
      <c r="G16" s="18">
        <v>5804342</v>
      </c>
      <c r="H16" s="18">
        <v>4718408</v>
      </c>
      <c r="I16" s="18">
        <v>4623583</v>
      </c>
      <c r="J16" s="18">
        <v>6380470</v>
      </c>
      <c r="K16" s="18">
        <v>5532604</v>
      </c>
      <c r="L16" s="18">
        <v>5819069</v>
      </c>
      <c r="M16" s="18">
        <v>2231628</v>
      </c>
    </row>
    <row r="17" spans="1:13" ht="15.75" x14ac:dyDescent="0.25">
      <c r="A17" t="s">
        <v>83</v>
      </c>
      <c r="B17"/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14277976</v>
      </c>
      <c r="K17" s="18">
        <v>7138988</v>
      </c>
      <c r="L17" s="18">
        <v>0</v>
      </c>
      <c r="M17" s="18">
        <v>0</v>
      </c>
    </row>
    <row r="18" spans="1:13" ht="15.75" x14ac:dyDescent="0.25">
      <c r="A18" t="s">
        <v>66</v>
      </c>
      <c r="B18"/>
      <c r="C18" s="18">
        <v>21818592</v>
      </c>
      <c r="D18" s="18">
        <v>52078722</v>
      </c>
      <c r="E18" s="18">
        <v>30477648</v>
      </c>
      <c r="F18" s="18">
        <v>109665849</v>
      </c>
      <c r="G18" s="18">
        <v>141050874</v>
      </c>
      <c r="H18" s="18">
        <v>158087059</v>
      </c>
      <c r="I18" s="18">
        <v>184646930</v>
      </c>
      <c r="J18" s="18">
        <v>170014243</v>
      </c>
      <c r="K18" s="18">
        <v>287567276</v>
      </c>
      <c r="L18" s="18">
        <v>298918408</v>
      </c>
      <c r="M18" s="18">
        <v>394732686</v>
      </c>
    </row>
    <row r="19" spans="1:13" ht="15.75" x14ac:dyDescent="0.25">
      <c r="A19" s="7" t="s">
        <v>4</v>
      </c>
      <c r="B19" s="7"/>
      <c r="C19" s="19">
        <f t="shared" ref="C19:I19" si="1">C12+C13+C14+C15+C16+C17+C18</f>
        <v>172596292</v>
      </c>
      <c r="D19" s="19">
        <f t="shared" si="1"/>
        <v>230764306</v>
      </c>
      <c r="E19" s="19">
        <f t="shared" si="1"/>
        <v>275776840</v>
      </c>
      <c r="F19" s="19">
        <f t="shared" si="1"/>
        <v>372305587</v>
      </c>
      <c r="G19" s="19">
        <f t="shared" si="1"/>
        <v>387021121</v>
      </c>
      <c r="H19" s="19">
        <f t="shared" si="1"/>
        <v>395684096</v>
      </c>
      <c r="I19" s="19">
        <f t="shared" si="1"/>
        <v>412355680</v>
      </c>
      <c r="J19" s="19">
        <f>J12+J13+J14+J15+J16+J17+J18</f>
        <v>420856246</v>
      </c>
      <c r="K19" s="19">
        <f>K12+K13+K14+K15+K16+K17+K18</f>
        <v>551506035</v>
      </c>
      <c r="L19" s="19">
        <f>L12+L13+L14+L15+L16+L17+L18</f>
        <v>557238058</v>
      </c>
      <c r="M19" s="19">
        <f>M12+M13+M14+M15+M16+M17+M18</f>
        <v>678927895</v>
      </c>
    </row>
    <row r="20" spans="1:13" x14ac:dyDescent="0.2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ht="15.75" x14ac:dyDescent="0.25">
      <c r="A21" s="5" t="s">
        <v>5</v>
      </c>
      <c r="B21" s="5"/>
      <c r="C21" s="21">
        <f t="shared" ref="C21:M21" si="2">C10+C19</f>
        <v>342705216</v>
      </c>
      <c r="D21" s="21">
        <f t="shared" si="2"/>
        <v>437406601</v>
      </c>
      <c r="E21" s="21">
        <f t="shared" si="2"/>
        <v>524815719</v>
      </c>
      <c r="F21" s="21">
        <f t="shared" si="2"/>
        <v>663869059</v>
      </c>
      <c r="G21" s="21">
        <f t="shared" si="2"/>
        <v>736076987</v>
      </c>
      <c r="H21" s="21">
        <f t="shared" si="2"/>
        <v>795195347</v>
      </c>
      <c r="I21" s="21">
        <f t="shared" si="2"/>
        <v>856686090</v>
      </c>
      <c r="J21" s="21">
        <f t="shared" si="2"/>
        <v>894000730</v>
      </c>
      <c r="K21" s="21">
        <f t="shared" si="2"/>
        <v>1033937011</v>
      </c>
      <c r="L21" s="21">
        <f t="shared" si="2"/>
        <v>1090327258</v>
      </c>
      <c r="M21" s="21">
        <f t="shared" si="2"/>
        <v>1209411365</v>
      </c>
    </row>
    <row r="22" spans="1:13" x14ac:dyDescent="0.2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5.75" x14ac:dyDescent="0.25">
      <c r="A23" s="8" t="s">
        <v>6</v>
      </c>
      <c r="B23" s="8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5.75" x14ac:dyDescent="0.25">
      <c r="A24" t="s">
        <v>67</v>
      </c>
      <c r="B24"/>
      <c r="C24" s="18">
        <v>441164</v>
      </c>
      <c r="D24" s="18">
        <v>180374</v>
      </c>
      <c r="E24" s="18">
        <v>373502</v>
      </c>
      <c r="F24" s="18">
        <v>548738</v>
      </c>
      <c r="G24" s="18">
        <v>166758</v>
      </c>
      <c r="H24" s="18">
        <v>166758</v>
      </c>
      <c r="I24" s="18">
        <v>166758</v>
      </c>
      <c r="J24" s="18">
        <v>166758</v>
      </c>
      <c r="K24" s="18">
        <v>290872</v>
      </c>
      <c r="L24" s="18">
        <v>234431</v>
      </c>
      <c r="M24" s="18">
        <v>235540</v>
      </c>
    </row>
    <row r="25" spans="1:13" ht="15.75" x14ac:dyDescent="0.25">
      <c r="A25" t="s">
        <v>68</v>
      </c>
      <c r="B25"/>
      <c r="C25" s="18">
        <v>44161274</v>
      </c>
      <c r="D25" s="18">
        <v>49999781</v>
      </c>
      <c r="E25" s="18">
        <v>65949581</v>
      </c>
      <c r="F25" s="18">
        <v>66449052</v>
      </c>
      <c r="G25" s="18">
        <v>50194178</v>
      </c>
      <c r="H25" s="18">
        <v>58166893</v>
      </c>
      <c r="I25" s="18">
        <v>55985410</v>
      </c>
      <c r="J25" s="18">
        <v>52370507</v>
      </c>
      <c r="K25" s="18">
        <v>52230403</v>
      </c>
      <c r="L25" s="18">
        <v>51406028</v>
      </c>
      <c r="M25" s="18">
        <v>39060184</v>
      </c>
    </row>
    <row r="26" spans="1:13" ht="15.75" x14ac:dyDescent="0.25">
      <c r="A26" t="s">
        <v>69</v>
      </c>
      <c r="B26"/>
      <c r="C26" s="18">
        <v>24912957</v>
      </c>
      <c r="D26" s="18">
        <v>28563225</v>
      </c>
      <c r="E26" s="18">
        <v>28468095</v>
      </c>
      <c r="F26" s="18">
        <v>36726584</v>
      </c>
      <c r="G26" s="18">
        <v>47143804</v>
      </c>
      <c r="H26" s="18">
        <v>32227811</v>
      </c>
      <c r="I26" s="18">
        <v>21800933</v>
      </c>
      <c r="J26" s="18">
        <v>21699106</v>
      </c>
      <c r="K26" s="18">
        <v>38595644</v>
      </c>
      <c r="L26" s="18">
        <v>40010796</v>
      </c>
      <c r="M26" s="18">
        <v>51423792</v>
      </c>
    </row>
    <row r="27" spans="1:13" ht="15.75" x14ac:dyDescent="0.25">
      <c r="A27" t="s">
        <v>70</v>
      </c>
      <c r="B27"/>
      <c r="C27" s="18">
        <v>1128108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20039718</v>
      </c>
      <c r="L27" s="18">
        <v>2877527</v>
      </c>
      <c r="M27" s="18">
        <v>180164</v>
      </c>
    </row>
    <row r="28" spans="1:13" ht="15.75" x14ac:dyDescent="0.25">
      <c r="A28" t="s">
        <v>71</v>
      </c>
      <c r="B28"/>
      <c r="C28" s="18">
        <v>15791055</v>
      </c>
      <c r="D28" s="18">
        <v>22395205</v>
      </c>
      <c r="E28" s="18">
        <v>42538714</v>
      </c>
      <c r="F28" s="18">
        <v>3047870</v>
      </c>
      <c r="G28" s="18">
        <v>1852746</v>
      </c>
      <c r="H28" s="18">
        <v>1868246</v>
      </c>
      <c r="I28" s="18">
        <v>1906030</v>
      </c>
      <c r="J28" s="18">
        <v>147972709</v>
      </c>
      <c r="K28" s="18">
        <v>1373561</v>
      </c>
      <c r="L28" s="18">
        <v>0</v>
      </c>
      <c r="M28" s="18">
        <v>0</v>
      </c>
    </row>
    <row r="29" spans="1:13" ht="15.75" x14ac:dyDescent="0.25">
      <c r="A29" t="s">
        <v>72</v>
      </c>
      <c r="B29"/>
      <c r="C29" s="18">
        <v>7868192</v>
      </c>
      <c r="D29" s="18">
        <v>13627022</v>
      </c>
      <c r="E29" s="18">
        <v>20600129</v>
      </c>
      <c r="F29" s="18">
        <v>15166436</v>
      </c>
      <c r="G29" s="18">
        <v>20451910</v>
      </c>
      <c r="H29" s="18">
        <v>16984235</v>
      </c>
      <c r="I29" s="18">
        <v>21547839</v>
      </c>
      <c r="J29" s="18">
        <v>19780269</v>
      </c>
      <c r="K29" s="18">
        <v>20788640</v>
      </c>
      <c r="L29" s="18">
        <v>28952889</v>
      </c>
      <c r="M29" s="18">
        <v>37659770</v>
      </c>
    </row>
    <row r="30" spans="1:13" ht="15.75" x14ac:dyDescent="0.25">
      <c r="A30" s="7" t="s">
        <v>7</v>
      </c>
      <c r="B30" s="7"/>
      <c r="C30" s="19">
        <f>C24+C25+C26+C27+C28+C29</f>
        <v>94302750</v>
      </c>
      <c r="D30" s="19">
        <f t="shared" ref="D30:M30" si="3">D24+D25+D26+D27+D28+D29</f>
        <v>114765607</v>
      </c>
      <c r="E30" s="19">
        <f t="shared" si="3"/>
        <v>157930021</v>
      </c>
      <c r="F30" s="19">
        <f t="shared" si="3"/>
        <v>121938680</v>
      </c>
      <c r="G30" s="19">
        <f t="shared" si="3"/>
        <v>119809396</v>
      </c>
      <c r="H30" s="19">
        <f t="shared" si="3"/>
        <v>109413943</v>
      </c>
      <c r="I30" s="19">
        <f t="shared" si="3"/>
        <v>101406970</v>
      </c>
      <c r="J30" s="19">
        <f t="shared" si="3"/>
        <v>241989349</v>
      </c>
      <c r="K30" s="19">
        <f t="shared" si="3"/>
        <v>133318838</v>
      </c>
      <c r="L30" s="19">
        <f t="shared" si="3"/>
        <v>123481671</v>
      </c>
      <c r="M30" s="19">
        <f t="shared" si="3"/>
        <v>128559450</v>
      </c>
    </row>
    <row r="31" spans="1:13" x14ac:dyDescent="0.2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15.75" x14ac:dyDescent="0.25">
      <c r="A32" t="s">
        <v>73</v>
      </c>
      <c r="B32"/>
      <c r="C32" s="18">
        <v>1347152</v>
      </c>
      <c r="D32" s="18">
        <v>1619191</v>
      </c>
      <c r="E32" s="18">
        <v>1940581</v>
      </c>
      <c r="F32" s="18">
        <v>2371857</v>
      </c>
      <c r="G32" s="18">
        <v>2910782</v>
      </c>
      <c r="H32" s="18">
        <v>3573286</v>
      </c>
      <c r="I32" s="18">
        <v>3958842</v>
      </c>
      <c r="J32" s="18">
        <v>3896939</v>
      </c>
      <c r="K32" s="18">
        <v>4701362</v>
      </c>
      <c r="L32" s="18">
        <v>5775652</v>
      </c>
      <c r="M32" s="18">
        <v>7448903</v>
      </c>
    </row>
    <row r="33" spans="1:13" ht="15.75" x14ac:dyDescent="0.25">
      <c r="A33" t="s">
        <v>74</v>
      </c>
      <c r="B33"/>
      <c r="C33" s="18">
        <v>75102712</v>
      </c>
      <c r="D33" s="18">
        <v>95995603</v>
      </c>
      <c r="E33" s="18">
        <v>76167471</v>
      </c>
      <c r="F33" s="18">
        <v>180877597</v>
      </c>
      <c r="G33" s="18">
        <v>155674166</v>
      </c>
      <c r="H33" s="18">
        <v>153841391</v>
      </c>
      <c r="I33" s="18">
        <v>152048283</v>
      </c>
      <c r="J33" s="18">
        <v>1383584</v>
      </c>
      <c r="K33" s="18">
        <v>143675000</v>
      </c>
      <c r="L33" s="18">
        <v>143916512</v>
      </c>
      <c r="M33" s="18">
        <v>144189979</v>
      </c>
    </row>
    <row r="34" spans="1:13" ht="15.75" x14ac:dyDescent="0.25">
      <c r="A34" t="s">
        <v>8</v>
      </c>
      <c r="B34"/>
      <c r="C34" s="18">
        <v>1254</v>
      </c>
      <c r="D34" s="18">
        <v>3561</v>
      </c>
      <c r="E34" s="18">
        <v>4272</v>
      </c>
      <c r="F34" s="18">
        <v>13131</v>
      </c>
      <c r="G34" s="18">
        <v>342388</v>
      </c>
      <c r="H34" s="18">
        <v>12795</v>
      </c>
      <c r="I34" s="18">
        <v>296305</v>
      </c>
      <c r="J34" s="18">
        <v>9548</v>
      </c>
      <c r="K34" s="18">
        <v>84298</v>
      </c>
      <c r="L34" s="18">
        <v>12950464</v>
      </c>
      <c r="M34" s="18">
        <v>5814360</v>
      </c>
    </row>
    <row r="35" spans="1:13" ht="15.75" x14ac:dyDescent="0.25">
      <c r="A35" t="s">
        <v>75</v>
      </c>
      <c r="B35"/>
      <c r="C35" s="18">
        <v>3709770</v>
      </c>
      <c r="D35" s="18">
        <v>3251204</v>
      </c>
      <c r="E35" s="18">
        <v>4143399</v>
      </c>
      <c r="F35" s="18">
        <v>3002983</v>
      </c>
      <c r="G35" s="18">
        <v>4867070</v>
      </c>
      <c r="H35" s="18">
        <v>5404000</v>
      </c>
      <c r="I35" s="18">
        <v>6063277</v>
      </c>
      <c r="J35" s="18">
        <v>7605734</v>
      </c>
      <c r="K35" s="18">
        <v>7647155</v>
      </c>
      <c r="L35" s="18">
        <v>6994412</v>
      </c>
      <c r="M35" s="18">
        <v>7808046</v>
      </c>
    </row>
    <row r="36" spans="1:13" ht="15.75" x14ac:dyDescent="0.25">
      <c r="A36" s="7" t="s">
        <v>9</v>
      </c>
      <c r="B36" s="7"/>
      <c r="C36" s="19">
        <f>C32+C33+C34+C35</f>
        <v>80160888</v>
      </c>
      <c r="D36" s="19">
        <f t="shared" ref="D36:M36" si="4">D32+D33+D34+D35</f>
        <v>100869559</v>
      </c>
      <c r="E36" s="19">
        <f t="shared" si="4"/>
        <v>82255723</v>
      </c>
      <c r="F36" s="19">
        <f t="shared" si="4"/>
        <v>186265568</v>
      </c>
      <c r="G36" s="19">
        <f t="shared" si="4"/>
        <v>163794406</v>
      </c>
      <c r="H36" s="19">
        <f t="shared" si="4"/>
        <v>162831472</v>
      </c>
      <c r="I36" s="19">
        <f t="shared" si="4"/>
        <v>162366707</v>
      </c>
      <c r="J36" s="19">
        <f t="shared" si="4"/>
        <v>12895805</v>
      </c>
      <c r="K36" s="19">
        <f t="shared" si="4"/>
        <v>156107815</v>
      </c>
      <c r="L36" s="19">
        <f t="shared" si="4"/>
        <v>169637040</v>
      </c>
      <c r="M36" s="19">
        <f t="shared" si="4"/>
        <v>165261288</v>
      </c>
    </row>
    <row r="37" spans="1:13" x14ac:dyDescent="0.2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15.75" x14ac:dyDescent="0.25">
      <c r="A38" s="5" t="s">
        <v>10</v>
      </c>
      <c r="B38" s="5"/>
      <c r="C38" s="21">
        <f>C30+C36</f>
        <v>174463638</v>
      </c>
      <c r="D38" s="21">
        <f t="shared" ref="D38:M38" si="5">D30+D36</f>
        <v>215635166</v>
      </c>
      <c r="E38" s="21">
        <f t="shared" si="5"/>
        <v>240185744</v>
      </c>
      <c r="F38" s="21">
        <f t="shared" si="5"/>
        <v>308204248</v>
      </c>
      <c r="G38" s="21">
        <f t="shared" si="5"/>
        <v>283603802</v>
      </c>
      <c r="H38" s="21">
        <f t="shared" si="5"/>
        <v>272245415</v>
      </c>
      <c r="I38" s="21">
        <f t="shared" si="5"/>
        <v>263773677</v>
      </c>
      <c r="J38" s="21">
        <f t="shared" si="5"/>
        <v>254885154</v>
      </c>
      <c r="K38" s="21">
        <f t="shared" si="5"/>
        <v>289426653</v>
      </c>
      <c r="L38" s="21">
        <f t="shared" si="5"/>
        <v>293118711</v>
      </c>
      <c r="M38" s="21">
        <f t="shared" si="5"/>
        <v>293820738</v>
      </c>
    </row>
    <row r="39" spans="1:13" x14ac:dyDescent="0.2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15.75" x14ac:dyDescent="0.25">
      <c r="A40" s="8" t="s">
        <v>11</v>
      </c>
      <c r="B40" s="8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x14ac:dyDescent="0.2">
      <c r="A41" s="1" t="s">
        <v>12</v>
      </c>
      <c r="C41" s="18">
        <v>84864301</v>
      </c>
      <c r="D41" s="18">
        <v>84864301</v>
      </c>
      <c r="E41" s="18">
        <v>84864301</v>
      </c>
      <c r="F41" s="18">
        <v>169728602</v>
      </c>
      <c r="G41" s="18">
        <v>181828072</v>
      </c>
      <c r="H41" s="18">
        <v>181919108</v>
      </c>
      <c r="I41" s="18">
        <v>181947552</v>
      </c>
      <c r="J41" s="18">
        <v>154693664</v>
      </c>
      <c r="K41" s="18">
        <v>161911113</v>
      </c>
      <c r="L41" s="18">
        <v>161911113</v>
      </c>
      <c r="M41" s="18">
        <v>119732588</v>
      </c>
    </row>
    <row r="42" spans="1:13" ht="15.75" x14ac:dyDescent="0.25">
      <c r="A42" t="s">
        <v>76</v>
      </c>
      <c r="B42"/>
      <c r="C42" s="18">
        <v>7678828</v>
      </c>
      <c r="D42" s="18">
        <v>7678828</v>
      </c>
      <c r="E42" s="18">
        <v>7678828</v>
      </c>
      <c r="F42" s="18">
        <v>7547079</v>
      </c>
      <c r="G42" s="18">
        <v>40986044</v>
      </c>
      <c r="H42" s="18">
        <v>41249350</v>
      </c>
      <c r="I42" s="18">
        <v>13810028</v>
      </c>
      <c r="J42" s="18">
        <v>13957173</v>
      </c>
      <c r="K42" s="18">
        <v>7702078</v>
      </c>
      <c r="L42" s="18">
        <v>7702078</v>
      </c>
      <c r="M42" s="18">
        <v>49995207</v>
      </c>
    </row>
    <row r="43" spans="1:13" ht="15.75" x14ac:dyDescent="0.25">
      <c r="A43" t="s">
        <v>77</v>
      </c>
      <c r="B43"/>
      <c r="C43" s="18">
        <v>251369</v>
      </c>
      <c r="D43" s="18">
        <v>-197797</v>
      </c>
      <c r="E43" s="18">
        <v>-454918</v>
      </c>
      <c r="F43" s="18">
        <v>-784804</v>
      </c>
      <c r="G43" s="18">
        <v>-863853</v>
      </c>
      <c r="H43" s="18">
        <v>-798539</v>
      </c>
      <c r="I43" s="18">
        <v>-729864</v>
      </c>
      <c r="J43" s="18">
        <v>-739396</v>
      </c>
      <c r="K43" s="18">
        <v>-635628</v>
      </c>
      <c r="L43" s="18">
        <v>-892875</v>
      </c>
      <c r="M43" s="18">
        <v>-1843657</v>
      </c>
    </row>
    <row r="44" spans="1:13" ht="15.75" x14ac:dyDescent="0.25">
      <c r="A44" t="s">
        <v>13</v>
      </c>
      <c r="B44"/>
      <c r="C44" s="18">
        <v>10936176</v>
      </c>
      <c r="D44" s="18">
        <v>37255910</v>
      </c>
      <c r="E44" s="18">
        <v>66290317</v>
      </c>
      <c r="F44" s="18">
        <v>27455891</v>
      </c>
      <c r="G44" s="18">
        <v>86043023</v>
      </c>
      <c r="H44" s="18">
        <v>131249520</v>
      </c>
      <c r="I44" s="18">
        <v>194251732</v>
      </c>
      <c r="J44" s="18">
        <v>267665608</v>
      </c>
      <c r="K44" s="18">
        <v>339470996</v>
      </c>
      <c r="L44" s="18">
        <v>361636240</v>
      </c>
      <c r="M44" s="18">
        <v>436804707</v>
      </c>
    </row>
    <row r="45" spans="1:13" ht="15.75" x14ac:dyDescent="0.25">
      <c r="A45" t="s">
        <v>78</v>
      </c>
      <c r="B45"/>
      <c r="C45" s="18">
        <v>64510904</v>
      </c>
      <c r="D45" s="18">
        <v>92170193</v>
      </c>
      <c r="E45" s="18">
        <v>126251447</v>
      </c>
      <c r="F45" s="18">
        <v>151718043</v>
      </c>
      <c r="G45" s="18">
        <v>144479899</v>
      </c>
      <c r="H45" s="18">
        <v>169330493</v>
      </c>
      <c r="I45" s="18">
        <v>203632965</v>
      </c>
      <c r="J45" s="18">
        <v>203538527</v>
      </c>
      <c r="K45" s="18">
        <v>236061799</v>
      </c>
      <c r="L45" s="18">
        <v>266851991</v>
      </c>
      <c r="M45" s="18">
        <v>310901782</v>
      </c>
    </row>
    <row r="46" spans="1:13" ht="15.75" x14ac:dyDescent="0.25">
      <c r="A46"/>
      <c r="B4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15.75" x14ac:dyDescent="0.25">
      <c r="A47" t="s">
        <v>79</v>
      </c>
      <c r="B47"/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</row>
    <row r="48" spans="1:13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15.75" x14ac:dyDescent="0.25">
      <c r="A49" s="5" t="s">
        <v>14</v>
      </c>
      <c r="B49" s="5"/>
      <c r="C49" s="21">
        <f>C41+C42+C43+C44+C45</f>
        <v>168241578</v>
      </c>
      <c r="D49" s="21">
        <f t="shared" ref="D49:M49" si="6">D41+D42+D43+D44+D45</f>
        <v>221771435</v>
      </c>
      <c r="E49" s="21">
        <f t="shared" si="6"/>
        <v>284629975</v>
      </c>
      <c r="F49" s="21">
        <f t="shared" si="6"/>
        <v>355664811</v>
      </c>
      <c r="G49" s="21">
        <f t="shared" si="6"/>
        <v>452473185</v>
      </c>
      <c r="H49" s="21">
        <f t="shared" si="6"/>
        <v>522949932</v>
      </c>
      <c r="I49" s="21">
        <f t="shared" si="6"/>
        <v>592912413</v>
      </c>
      <c r="J49" s="21">
        <f t="shared" si="6"/>
        <v>639115576</v>
      </c>
      <c r="K49" s="21">
        <f t="shared" si="6"/>
        <v>744510358</v>
      </c>
      <c r="L49" s="21">
        <f t="shared" si="6"/>
        <v>797208547</v>
      </c>
      <c r="M49" s="21">
        <f t="shared" si="6"/>
        <v>915590627</v>
      </c>
    </row>
    <row r="50" spans="1:13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ht="15.75" x14ac:dyDescent="0.25">
      <c r="A51" s="11" t="s">
        <v>15</v>
      </c>
      <c r="B51" s="11"/>
      <c r="C51" s="23">
        <f t="shared" ref="C51:M51" si="7">C38+C49</f>
        <v>342705216</v>
      </c>
      <c r="D51" s="23">
        <f t="shared" si="7"/>
        <v>437406601</v>
      </c>
      <c r="E51" s="23">
        <f t="shared" si="7"/>
        <v>524815719</v>
      </c>
      <c r="F51" s="23">
        <f t="shared" si="7"/>
        <v>663869059</v>
      </c>
      <c r="G51" s="23">
        <f t="shared" si="7"/>
        <v>736076987</v>
      </c>
      <c r="H51" s="23">
        <f t="shared" si="7"/>
        <v>795195347</v>
      </c>
      <c r="I51" s="23">
        <f t="shared" si="7"/>
        <v>856686090</v>
      </c>
      <c r="J51" s="23">
        <f t="shared" si="7"/>
        <v>894000730</v>
      </c>
      <c r="K51" s="23">
        <f t="shared" si="7"/>
        <v>1033937011</v>
      </c>
      <c r="L51" s="23">
        <f t="shared" si="7"/>
        <v>1090327258</v>
      </c>
      <c r="M51" s="23">
        <f t="shared" si="7"/>
        <v>1209411365</v>
      </c>
    </row>
    <row r="52" spans="1:13" x14ac:dyDescent="0.2">
      <c r="A52" s="1" t="s">
        <v>37</v>
      </c>
      <c r="C52" s="18">
        <f>C21-C51</f>
        <v>0</v>
      </c>
      <c r="D52" s="18">
        <f t="shared" ref="D52:L52" si="8">D21-D51</f>
        <v>0</v>
      </c>
      <c r="E52" s="18">
        <f t="shared" si="8"/>
        <v>0</v>
      </c>
      <c r="F52" s="18">
        <f t="shared" si="8"/>
        <v>0</v>
      </c>
      <c r="G52" s="18">
        <f t="shared" si="8"/>
        <v>0</v>
      </c>
      <c r="H52" s="18">
        <f t="shared" si="8"/>
        <v>0</v>
      </c>
      <c r="I52" s="18">
        <f t="shared" si="8"/>
        <v>0</v>
      </c>
      <c r="J52" s="18">
        <f t="shared" si="8"/>
        <v>0</v>
      </c>
      <c r="K52" s="18">
        <f t="shared" si="8"/>
        <v>0</v>
      </c>
      <c r="L52" s="18">
        <f t="shared" si="8"/>
        <v>0</v>
      </c>
      <c r="M52" s="18">
        <f>M21-M51</f>
        <v>0</v>
      </c>
    </row>
    <row r="53" spans="1:13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13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ht="15.75" x14ac:dyDescent="0.25">
      <c r="A55" s="10" t="s">
        <v>17</v>
      </c>
      <c r="B55" s="10"/>
      <c r="C55" s="29">
        <v>2006</v>
      </c>
      <c r="D55" s="29">
        <v>2007</v>
      </c>
      <c r="E55" s="29">
        <v>2008</v>
      </c>
      <c r="F55" s="29">
        <v>2009</v>
      </c>
      <c r="G55" s="29">
        <v>2010</v>
      </c>
      <c r="H55" s="29">
        <v>2011</v>
      </c>
      <c r="I55" s="29">
        <v>2012</v>
      </c>
      <c r="J55" s="29">
        <v>2013</v>
      </c>
      <c r="K55" s="29">
        <v>2014</v>
      </c>
      <c r="L55" s="29">
        <v>2015</v>
      </c>
      <c r="M55" s="29">
        <v>2016</v>
      </c>
    </row>
    <row r="56" spans="1:13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x14ac:dyDescent="0.2">
      <c r="A57" s="1" t="s">
        <v>18</v>
      </c>
      <c r="C57" s="18">
        <v>281313141</v>
      </c>
      <c r="D57" s="18">
        <v>342682592</v>
      </c>
      <c r="E57" s="18">
        <v>403951752</v>
      </c>
      <c r="F57" s="18">
        <v>467808456</v>
      </c>
      <c r="G57" s="18">
        <v>487334827</v>
      </c>
      <c r="H57" s="18">
        <v>489972161</v>
      </c>
      <c r="I57" s="18">
        <v>494288503</v>
      </c>
      <c r="J57" s="18">
        <v>502184921</v>
      </c>
      <c r="K57" s="18">
        <v>541847153</v>
      </c>
      <c r="L57" s="18">
        <v>582548135</v>
      </c>
      <c r="M57" s="18">
        <v>637557328</v>
      </c>
    </row>
    <row r="58" spans="1:13" x14ac:dyDescent="0.2">
      <c r="A58" s="1" t="s">
        <v>19</v>
      </c>
      <c r="C58" s="18">
        <v>-133206353</v>
      </c>
      <c r="D58" s="18">
        <v>-160239506</v>
      </c>
      <c r="E58" s="18">
        <v>-184059467</v>
      </c>
      <c r="F58" s="18">
        <v>-213537578</v>
      </c>
      <c r="G58" s="18">
        <v>-223749967</v>
      </c>
      <c r="H58" s="18">
        <v>-229242774</v>
      </c>
      <c r="I58" s="18">
        <v>-231264791</v>
      </c>
      <c r="J58" s="18">
        <v>-239407759</v>
      </c>
      <c r="K58" s="18">
        <v>-254037448</v>
      </c>
      <c r="L58" s="18">
        <v>-272843104</v>
      </c>
      <c r="M58" s="18">
        <v>-299627183</v>
      </c>
    </row>
    <row r="59" spans="1:13" ht="15.75" x14ac:dyDescent="0.25">
      <c r="A59" s="5" t="s">
        <v>20</v>
      </c>
      <c r="B59" s="5"/>
      <c r="C59" s="24">
        <f t="shared" ref="C59:M59" si="9">C57+C58</f>
        <v>148106788</v>
      </c>
      <c r="D59" s="24">
        <f t="shared" si="9"/>
        <v>182443086</v>
      </c>
      <c r="E59" s="24">
        <f t="shared" si="9"/>
        <v>219892285</v>
      </c>
      <c r="F59" s="24">
        <f t="shared" si="9"/>
        <v>254270878</v>
      </c>
      <c r="G59" s="24">
        <f t="shared" si="9"/>
        <v>263584860</v>
      </c>
      <c r="H59" s="24">
        <f t="shared" si="9"/>
        <v>260729387</v>
      </c>
      <c r="I59" s="24">
        <f t="shared" si="9"/>
        <v>263023712</v>
      </c>
      <c r="J59" s="24">
        <f t="shared" si="9"/>
        <v>262777162</v>
      </c>
      <c r="K59" s="24">
        <f t="shared" si="9"/>
        <v>287809705</v>
      </c>
      <c r="L59" s="24">
        <f t="shared" si="9"/>
        <v>309705031</v>
      </c>
      <c r="M59" s="24">
        <f t="shared" si="9"/>
        <v>337930145</v>
      </c>
    </row>
    <row r="60" spans="1:13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2">
      <c r="A61" s="1" t="s">
        <v>58</v>
      </c>
      <c r="C61" s="18">
        <v>-71178621</v>
      </c>
      <c r="D61" s="18">
        <v>-83205858</v>
      </c>
      <c r="E61" s="18">
        <v>-99919660</v>
      </c>
      <c r="F61" s="18">
        <v>-121761023</v>
      </c>
      <c r="G61" s="18">
        <v>-127838197</v>
      </c>
      <c r="H61" s="18">
        <v>-136642475</v>
      </c>
      <c r="I61" s="18">
        <v>-140600007</v>
      </c>
      <c r="J61" s="18">
        <v>-165740954</v>
      </c>
      <c r="K61" s="18">
        <v>-155675306</v>
      </c>
      <c r="L61" s="18">
        <v>-165332786</v>
      </c>
      <c r="M61" s="18">
        <v>-170534469</v>
      </c>
    </row>
    <row r="62" spans="1:13" x14ac:dyDescent="0.2">
      <c r="A62" s="1" t="s">
        <v>21</v>
      </c>
      <c r="C62" s="18">
        <v>-2567098</v>
      </c>
      <c r="D62" s="18">
        <v>-2511292</v>
      </c>
      <c r="E62" s="18">
        <v>-3871764</v>
      </c>
      <c r="F62" s="18">
        <v>-4330873</v>
      </c>
      <c r="G62" s="18">
        <v>-3961035</v>
      </c>
      <c r="H62" s="18">
        <v>-4234087</v>
      </c>
      <c r="I62" s="18">
        <v>-5402120</v>
      </c>
      <c r="J62" s="18">
        <v>-5435514</v>
      </c>
      <c r="K62" s="18">
        <v>-5011581</v>
      </c>
      <c r="L62" s="18">
        <v>-6435592</v>
      </c>
      <c r="M62" s="18">
        <v>-6398657</v>
      </c>
    </row>
    <row r="63" spans="1:13" ht="15.75" x14ac:dyDescent="0.25">
      <c r="A63" s="5" t="s">
        <v>59</v>
      </c>
      <c r="B63" s="5"/>
      <c r="C63" s="24">
        <f t="shared" ref="C63:M63" si="10">C59+C61+C62</f>
        <v>74361069</v>
      </c>
      <c r="D63" s="24">
        <f t="shared" si="10"/>
        <v>96725936</v>
      </c>
      <c r="E63" s="24">
        <f t="shared" si="10"/>
        <v>116100861</v>
      </c>
      <c r="F63" s="24">
        <f t="shared" si="10"/>
        <v>128178982</v>
      </c>
      <c r="G63" s="24">
        <f t="shared" si="10"/>
        <v>131785628</v>
      </c>
      <c r="H63" s="24">
        <f t="shared" si="10"/>
        <v>119852825</v>
      </c>
      <c r="I63" s="24">
        <f t="shared" si="10"/>
        <v>117021585</v>
      </c>
      <c r="J63" s="24">
        <f t="shared" si="10"/>
        <v>91600694</v>
      </c>
      <c r="K63" s="24">
        <f t="shared" si="10"/>
        <v>127122818</v>
      </c>
      <c r="L63" s="24">
        <f t="shared" si="10"/>
        <v>137936653</v>
      </c>
      <c r="M63" s="24">
        <f t="shared" si="10"/>
        <v>160997019</v>
      </c>
    </row>
    <row r="64" spans="1:13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x14ac:dyDescent="0.2">
      <c r="A65" s="1" t="s">
        <v>22</v>
      </c>
      <c r="C65" s="18">
        <v>-4872374</v>
      </c>
      <c r="D65" s="18">
        <v>-4913591</v>
      </c>
      <c r="E65" s="18">
        <v>-5366915</v>
      </c>
      <c r="F65" s="18">
        <v>-4902143</v>
      </c>
      <c r="G65" s="18">
        <v>-2051610</v>
      </c>
      <c r="H65" s="18">
        <v>1433319</v>
      </c>
      <c r="I65" s="18">
        <v>2444016</v>
      </c>
      <c r="J65" s="18">
        <v>4102900</v>
      </c>
      <c r="K65" s="18">
        <v>2856118</v>
      </c>
      <c r="L65" s="18">
        <v>-986235</v>
      </c>
      <c r="M65" s="18">
        <v>4134619</v>
      </c>
    </row>
    <row r="66" spans="1:13" x14ac:dyDescent="0.2">
      <c r="A66" s="1" t="s">
        <v>23</v>
      </c>
      <c r="C66" s="18">
        <f t="shared" ref="C66:M66" si="11">C63+C65</f>
        <v>69488695</v>
      </c>
      <c r="D66" s="18">
        <f t="shared" si="11"/>
        <v>91812345</v>
      </c>
      <c r="E66" s="18">
        <f t="shared" si="11"/>
        <v>110733946</v>
      </c>
      <c r="F66" s="18">
        <f t="shared" si="11"/>
        <v>123276839</v>
      </c>
      <c r="G66" s="18">
        <f t="shared" si="11"/>
        <v>129734018</v>
      </c>
      <c r="H66" s="18">
        <f t="shared" si="11"/>
        <v>121286144</v>
      </c>
      <c r="I66" s="18">
        <f t="shared" si="11"/>
        <v>119465601</v>
      </c>
      <c r="J66" s="18">
        <f t="shared" si="11"/>
        <v>95703594</v>
      </c>
      <c r="K66" s="18">
        <f t="shared" si="11"/>
        <v>129978936</v>
      </c>
      <c r="L66" s="18">
        <f t="shared" si="11"/>
        <v>136950418</v>
      </c>
      <c r="M66" s="18">
        <f t="shared" si="11"/>
        <v>165131638</v>
      </c>
    </row>
    <row r="67" spans="1:13" x14ac:dyDescent="0.2">
      <c r="A67" s="1" t="s">
        <v>24</v>
      </c>
      <c r="C67" s="18">
        <v>-20048031</v>
      </c>
      <c r="D67" s="18">
        <v>-23900685</v>
      </c>
      <c r="E67" s="18">
        <v>-28220730</v>
      </c>
      <c r="F67" s="18">
        <v>-27533426</v>
      </c>
      <c r="G67" s="18">
        <v>-29760808</v>
      </c>
      <c r="H67" s="18">
        <v>-26682196</v>
      </c>
      <c r="I67" s="18">
        <v>-22160896</v>
      </c>
      <c r="J67" s="18">
        <v>-21741122</v>
      </c>
      <c r="K67" s="18">
        <v>-28729774</v>
      </c>
      <c r="L67" s="18">
        <v>-32113054</v>
      </c>
      <c r="M67" s="18">
        <v>-43867977</v>
      </c>
    </row>
    <row r="68" spans="1:13" ht="15.75" x14ac:dyDescent="0.25">
      <c r="A68" s="5" t="s">
        <v>25</v>
      </c>
      <c r="B68" s="5"/>
      <c r="C68" s="24">
        <f t="shared" ref="C68:M68" si="12">C66+C67</f>
        <v>49440664</v>
      </c>
      <c r="D68" s="24">
        <f t="shared" si="12"/>
        <v>67911660</v>
      </c>
      <c r="E68" s="24">
        <f t="shared" si="12"/>
        <v>82513216</v>
      </c>
      <c r="F68" s="24">
        <f t="shared" si="12"/>
        <v>95743413</v>
      </c>
      <c r="G68" s="24">
        <f t="shared" si="12"/>
        <v>99973210</v>
      </c>
      <c r="H68" s="24">
        <f t="shared" si="12"/>
        <v>94603948</v>
      </c>
      <c r="I68" s="24">
        <f t="shared" si="12"/>
        <v>97304705</v>
      </c>
      <c r="J68" s="24">
        <f t="shared" si="12"/>
        <v>73962472</v>
      </c>
      <c r="K68" s="24">
        <f t="shared" si="12"/>
        <v>101249162</v>
      </c>
      <c r="L68" s="24">
        <f t="shared" si="12"/>
        <v>104837364</v>
      </c>
      <c r="M68" s="24">
        <f t="shared" si="12"/>
        <v>121263661</v>
      </c>
    </row>
    <row r="69" spans="1:13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5.75" x14ac:dyDescent="0.25">
      <c r="A71" s="10" t="s">
        <v>26</v>
      </c>
      <c r="B71" s="10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</row>
    <row r="72" spans="1:13" ht="15.75" x14ac:dyDescent="0.25">
      <c r="C72" s="30">
        <v>2006</v>
      </c>
      <c r="D72" s="30">
        <v>2007</v>
      </c>
      <c r="E72" s="30">
        <v>2008</v>
      </c>
      <c r="F72" s="30">
        <v>2009</v>
      </c>
      <c r="G72" s="30">
        <v>2010</v>
      </c>
      <c r="H72" s="30">
        <v>2011</v>
      </c>
      <c r="I72" s="30">
        <v>2012</v>
      </c>
      <c r="J72" s="30">
        <v>2013</v>
      </c>
      <c r="K72" s="30">
        <v>2014</v>
      </c>
      <c r="L72" s="30">
        <v>2015</v>
      </c>
      <c r="M72" s="30">
        <v>2016</v>
      </c>
    </row>
    <row r="73" spans="1:13" ht="15.75" x14ac:dyDescent="0.25">
      <c r="A73" s="8" t="s">
        <v>27</v>
      </c>
      <c r="B73" s="8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spans="1:13" ht="15.75" x14ac:dyDescent="0.25">
      <c r="A74" t="s">
        <v>93</v>
      </c>
      <c r="B74"/>
      <c r="C74" s="18">
        <v>54380551</v>
      </c>
      <c r="D74" s="18">
        <v>92407919</v>
      </c>
      <c r="E74" s="18">
        <v>89867544</v>
      </c>
      <c r="F74" s="18">
        <v>118219400</v>
      </c>
      <c r="G74" s="18">
        <v>148481698</v>
      </c>
      <c r="H74" s="18">
        <v>137589189</v>
      </c>
      <c r="I74" s="18">
        <v>130487818</v>
      </c>
      <c r="J74" s="18">
        <v>82701705</v>
      </c>
      <c r="K74" s="18">
        <v>146735616</v>
      </c>
      <c r="L74" s="18">
        <v>167638537</v>
      </c>
      <c r="M74" s="18">
        <v>160747852</v>
      </c>
    </row>
    <row r="75" spans="1:13" ht="15.75" x14ac:dyDescent="0.25">
      <c r="A75" t="s">
        <v>94</v>
      </c>
      <c r="B75"/>
      <c r="C75" s="18">
        <v>-5045873</v>
      </c>
      <c r="D75" s="18">
        <v>-2904267</v>
      </c>
      <c r="E75" s="18">
        <v>-4799969</v>
      </c>
      <c r="F75" s="18">
        <v>-5596584</v>
      </c>
      <c r="G75" s="18">
        <v>-5333633</v>
      </c>
      <c r="H75" s="18">
        <v>-5669519</v>
      </c>
      <c r="I75" s="18">
        <v>-5689816</v>
      </c>
      <c r="J75" s="18">
        <v>-5565522</v>
      </c>
      <c r="K75" s="18">
        <v>-6281943</v>
      </c>
      <c r="L75" s="18">
        <v>-7048438</v>
      </c>
      <c r="M75" s="18">
        <v>-6205596</v>
      </c>
    </row>
    <row r="76" spans="1:13" ht="15.75" x14ac:dyDescent="0.25">
      <c r="A76" t="s">
        <v>95</v>
      </c>
      <c r="B76"/>
      <c r="C76" s="18">
        <v>-15215910</v>
      </c>
      <c r="D76" s="18">
        <v>-23426346</v>
      </c>
      <c r="E76" s="18">
        <v>-28007414</v>
      </c>
      <c r="F76" s="18">
        <v>-27196085</v>
      </c>
      <c r="G76" s="18">
        <v>-39200575</v>
      </c>
      <c r="H76" s="18">
        <v>-39474053</v>
      </c>
      <c r="I76" s="18">
        <v>-28938170</v>
      </c>
      <c r="J76" s="18">
        <v>-17339335</v>
      </c>
      <c r="K76" s="18">
        <v>-18308094</v>
      </c>
      <c r="L76" s="18">
        <v>-31676155</v>
      </c>
      <c r="M76" s="18">
        <v>-42832331</v>
      </c>
    </row>
    <row r="77" spans="1:13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5.75" x14ac:dyDescent="0.25">
      <c r="A78" s="6" t="s">
        <v>28</v>
      </c>
      <c r="B78" s="6"/>
      <c r="C78" s="21">
        <f>C74+C75+C76</f>
        <v>34118768</v>
      </c>
      <c r="D78" s="21">
        <f t="shared" ref="D78:M78" si="13">D74+D75+D76</f>
        <v>66077306</v>
      </c>
      <c r="E78" s="21">
        <f t="shared" si="13"/>
        <v>57060161</v>
      </c>
      <c r="F78" s="21">
        <f t="shared" si="13"/>
        <v>85426731</v>
      </c>
      <c r="G78" s="21">
        <f t="shared" si="13"/>
        <v>103947490</v>
      </c>
      <c r="H78" s="21">
        <f t="shared" si="13"/>
        <v>92445617</v>
      </c>
      <c r="I78" s="21">
        <f t="shared" si="13"/>
        <v>95859832</v>
      </c>
      <c r="J78" s="21">
        <f t="shared" si="13"/>
        <v>59796848</v>
      </c>
      <c r="K78" s="21">
        <f t="shared" si="13"/>
        <v>122145579</v>
      </c>
      <c r="L78" s="21">
        <f t="shared" si="13"/>
        <v>128913944</v>
      </c>
      <c r="M78" s="21">
        <f t="shared" si="13"/>
        <v>111709925</v>
      </c>
    </row>
    <row r="79" spans="1:13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5.75" x14ac:dyDescent="0.25">
      <c r="A80" s="8" t="s">
        <v>29</v>
      </c>
      <c r="B80" s="8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1:13" ht="15.75" x14ac:dyDescent="0.25">
      <c r="A81" t="s">
        <v>84</v>
      </c>
      <c r="B81"/>
      <c r="C81" s="18">
        <v>-31603599</v>
      </c>
      <c r="D81" s="18">
        <v>-41439429</v>
      </c>
      <c r="E81" s="18">
        <v>-53090966</v>
      </c>
      <c r="F81" s="18">
        <v>-47515800</v>
      </c>
      <c r="G81" s="18">
        <v>-65564151</v>
      </c>
      <c r="H81" s="18">
        <v>-56613480</v>
      </c>
      <c r="I81" s="18">
        <v>-49924676</v>
      </c>
      <c r="J81" s="18">
        <v>-38311981</v>
      </c>
      <c r="K81" s="18">
        <v>-35866964</v>
      </c>
      <c r="L81" s="18">
        <v>-59146194</v>
      </c>
      <c r="M81" s="18">
        <v>-34687195</v>
      </c>
    </row>
    <row r="82" spans="1:13" ht="15.75" x14ac:dyDescent="0.25">
      <c r="A82" t="s">
        <v>96</v>
      </c>
      <c r="B82"/>
      <c r="C82" s="18">
        <v>0</v>
      </c>
      <c r="D82" s="18">
        <v>0</v>
      </c>
      <c r="E82" s="18">
        <v>-6967609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</row>
    <row r="83" spans="1:13" ht="15.75" x14ac:dyDescent="0.25">
      <c r="A83" t="s">
        <v>85</v>
      </c>
      <c r="B83"/>
      <c r="C83" s="18">
        <v>58137</v>
      </c>
      <c r="D83" s="18">
        <v>6821</v>
      </c>
      <c r="E83" s="18">
        <v>1091948</v>
      </c>
      <c r="F83" s="18">
        <v>37775</v>
      </c>
      <c r="G83" s="18">
        <v>140151</v>
      </c>
      <c r="H83" s="18">
        <v>260016</v>
      </c>
      <c r="I83" s="18">
        <v>155873</v>
      </c>
      <c r="J83" s="18">
        <v>1021188</v>
      </c>
      <c r="K83" s="18">
        <v>568286</v>
      </c>
      <c r="L83" s="18">
        <v>2867696</v>
      </c>
      <c r="M83" s="18">
        <v>78498</v>
      </c>
    </row>
    <row r="84" spans="1:13" ht="15.75" x14ac:dyDescent="0.25">
      <c r="A84" t="s">
        <v>86</v>
      </c>
      <c r="B84"/>
      <c r="C84" s="18">
        <v>0</v>
      </c>
      <c r="D84" s="18">
        <v>-4618673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</row>
    <row r="85" spans="1:13" ht="15.75" x14ac:dyDescent="0.25">
      <c r="A85" t="s">
        <v>105</v>
      </c>
      <c r="B85"/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-207771760</v>
      </c>
      <c r="L85" s="18">
        <v>0</v>
      </c>
      <c r="M85" s="18">
        <v>0</v>
      </c>
    </row>
    <row r="86" spans="1:13" ht="15.75" x14ac:dyDescent="0.25">
      <c r="A86" t="s">
        <v>106</v>
      </c>
      <c r="B86"/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209881000</v>
      </c>
      <c r="L86" s="18">
        <v>0</v>
      </c>
      <c r="M86" s="18">
        <v>0</v>
      </c>
    </row>
    <row r="87" spans="1:13" ht="15.75" x14ac:dyDescent="0.25">
      <c r="A87" t="s">
        <v>101</v>
      </c>
      <c r="B87"/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2100000</v>
      </c>
      <c r="J87" s="18">
        <v>0</v>
      </c>
      <c r="K87" s="18">
        <v>0</v>
      </c>
      <c r="L87" s="18">
        <v>0</v>
      </c>
      <c r="M87" s="18">
        <v>0</v>
      </c>
    </row>
    <row r="88" spans="1:13" ht="15.75" x14ac:dyDescent="0.25">
      <c r="A88" t="s">
        <v>103</v>
      </c>
      <c r="B88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-5914217</v>
      </c>
      <c r="K88" s="18">
        <v>2287175</v>
      </c>
      <c r="L88" s="18">
        <v>-6268188</v>
      </c>
      <c r="M88" s="18">
        <v>0</v>
      </c>
    </row>
    <row r="89" spans="1:13" ht="15.75" x14ac:dyDescent="0.25">
      <c r="A89" t="s">
        <v>104</v>
      </c>
      <c r="B89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-9984996</v>
      </c>
      <c r="K89" s="18">
        <v>1811314</v>
      </c>
      <c r="L89" s="18">
        <v>0</v>
      </c>
      <c r="M89" s="18">
        <v>0</v>
      </c>
    </row>
    <row r="90" spans="1:13" ht="15.75" x14ac:dyDescent="0.25">
      <c r="A90" t="s">
        <v>87</v>
      </c>
      <c r="B90"/>
      <c r="C90" s="18">
        <v>621636</v>
      </c>
      <c r="D90" s="18">
        <v>1711433</v>
      </c>
      <c r="E90" s="18">
        <v>1413659</v>
      </c>
      <c r="F90" s="18">
        <v>2634428</v>
      </c>
      <c r="G90" s="18">
        <v>4359196</v>
      </c>
      <c r="H90" s="18">
        <v>7215343</v>
      </c>
      <c r="I90" s="18">
        <v>7799918</v>
      </c>
      <c r="J90" s="18">
        <v>9423364</v>
      </c>
      <c r="K90" s="18">
        <v>7623121</v>
      </c>
      <c r="L90" s="18">
        <v>9313485</v>
      </c>
      <c r="M90" s="18">
        <v>7503173</v>
      </c>
    </row>
    <row r="91" spans="1:13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5.75" x14ac:dyDescent="0.25">
      <c r="A92" s="6" t="s">
        <v>30</v>
      </c>
      <c r="B92" s="6"/>
      <c r="C92" s="21">
        <f>C81+C83+C84+C90+C87+C82+C88+C89+C85+C86</f>
        <v>-30923826</v>
      </c>
      <c r="D92" s="21">
        <f t="shared" ref="D92:M92" si="14">D81+D83+D84+D90+D87+D82+D88+D89+D85+D86</f>
        <v>-44339848</v>
      </c>
      <c r="E92" s="21">
        <f t="shared" si="14"/>
        <v>-57552968</v>
      </c>
      <c r="F92" s="21">
        <f t="shared" si="14"/>
        <v>-44843597</v>
      </c>
      <c r="G92" s="21">
        <f t="shared" si="14"/>
        <v>-61064804</v>
      </c>
      <c r="H92" s="21">
        <f t="shared" si="14"/>
        <v>-49138121</v>
      </c>
      <c r="I92" s="21">
        <f t="shared" si="14"/>
        <v>-39868885</v>
      </c>
      <c r="J92" s="21">
        <f t="shared" si="14"/>
        <v>-43766642</v>
      </c>
      <c r="K92" s="21">
        <f t="shared" si="14"/>
        <v>-21467828</v>
      </c>
      <c r="L92" s="21">
        <f t="shared" si="14"/>
        <v>-53233201</v>
      </c>
      <c r="M92" s="21">
        <f t="shared" si="14"/>
        <v>-27105524</v>
      </c>
    </row>
    <row r="93" spans="1:13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5.75" x14ac:dyDescent="0.25">
      <c r="A94" s="8" t="s">
        <v>31</v>
      </c>
      <c r="B94" s="8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</row>
    <row r="95" spans="1:13" ht="15.75" x14ac:dyDescent="0.25">
      <c r="A95" t="s">
        <v>99</v>
      </c>
      <c r="B95"/>
      <c r="C95" s="18">
        <v>0</v>
      </c>
      <c r="D95" s="18">
        <v>0</v>
      </c>
      <c r="E95" s="18">
        <v>0</v>
      </c>
      <c r="F95" s="18">
        <v>-164689</v>
      </c>
      <c r="G95" s="18">
        <v>46942367</v>
      </c>
      <c r="H95" s="18">
        <v>370849</v>
      </c>
      <c r="I95" s="18">
        <v>120155</v>
      </c>
      <c r="J95" s="18">
        <v>188268</v>
      </c>
      <c r="K95" s="18">
        <v>0</v>
      </c>
      <c r="L95" s="18">
        <v>0</v>
      </c>
      <c r="M95" s="18">
        <v>0</v>
      </c>
    </row>
    <row r="96" spans="1:13" ht="15.75" x14ac:dyDescent="0.25">
      <c r="A96" t="s">
        <v>100</v>
      </c>
      <c r="B96"/>
      <c r="C96" s="18">
        <v>0</v>
      </c>
      <c r="D96" s="18">
        <v>0</v>
      </c>
      <c r="E96" s="18">
        <v>0</v>
      </c>
      <c r="F96" s="18">
        <v>0</v>
      </c>
      <c r="G96" s="18">
        <v>-234606</v>
      </c>
      <c r="H96" s="18">
        <v>-4566</v>
      </c>
      <c r="I96" s="18">
        <v>-303995</v>
      </c>
      <c r="J96" s="18">
        <v>-3958</v>
      </c>
      <c r="K96" s="18">
        <v>-101668</v>
      </c>
      <c r="L96" s="18">
        <v>0</v>
      </c>
      <c r="M96" s="18">
        <v>0</v>
      </c>
    </row>
    <row r="97" spans="1:13" ht="15.75" x14ac:dyDescent="0.25">
      <c r="A97" t="s">
        <v>88</v>
      </c>
      <c r="B97"/>
      <c r="C97" s="18">
        <v>3916212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</row>
    <row r="98" spans="1:13" ht="15.75" x14ac:dyDescent="0.25">
      <c r="A98" t="s">
        <v>89</v>
      </c>
      <c r="B98"/>
      <c r="C98" s="18">
        <v>-11109638</v>
      </c>
      <c r="D98" s="18">
        <v>-13941993</v>
      </c>
      <c r="E98" s="18">
        <v>-19384976</v>
      </c>
      <c r="F98" s="18">
        <v>-24360674</v>
      </c>
      <c r="G98" s="18">
        <v>-27872832</v>
      </c>
      <c r="H98" s="18">
        <v>-24546053</v>
      </c>
      <c r="I98" s="18">
        <v>0</v>
      </c>
      <c r="J98" s="18">
        <v>0</v>
      </c>
      <c r="K98" s="18">
        <v>0</v>
      </c>
      <c r="L98" s="18">
        <v>-45785283</v>
      </c>
      <c r="M98" s="18">
        <v>0</v>
      </c>
    </row>
    <row r="99" spans="1:13" ht="15.75" x14ac:dyDescent="0.25">
      <c r="A99" t="s">
        <v>102</v>
      </c>
      <c r="B99"/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-27287866</v>
      </c>
      <c r="J99" s="18">
        <v>-27292133</v>
      </c>
      <c r="K99" s="18">
        <v>0</v>
      </c>
      <c r="L99" s="18">
        <v>0</v>
      </c>
      <c r="M99" s="18">
        <v>0</v>
      </c>
    </row>
    <row r="100" spans="1:13" ht="15.75" x14ac:dyDescent="0.25">
      <c r="A100" t="s">
        <v>107</v>
      </c>
      <c r="B100"/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-1345000</v>
      </c>
      <c r="L100" s="18">
        <v>0</v>
      </c>
      <c r="M100" s="18">
        <v>0</v>
      </c>
    </row>
    <row r="101" spans="1:13" ht="15.75" x14ac:dyDescent="0.25">
      <c r="A101" t="s">
        <v>90</v>
      </c>
      <c r="B101"/>
      <c r="C101" s="18">
        <v>2640704</v>
      </c>
      <c r="D101" s="18">
        <v>41571422</v>
      </c>
      <c r="E101" s="18">
        <v>20000000</v>
      </c>
      <c r="F101" s="18">
        <v>105000000</v>
      </c>
      <c r="G101" s="18">
        <v>20000000</v>
      </c>
      <c r="H101" s="18">
        <v>0</v>
      </c>
      <c r="I101" s="18">
        <v>0</v>
      </c>
      <c r="J101" s="18">
        <v>0</v>
      </c>
      <c r="K101" s="18">
        <v>175000000</v>
      </c>
      <c r="L101" s="18">
        <v>2877527</v>
      </c>
      <c r="M101" s="18">
        <v>0</v>
      </c>
    </row>
    <row r="102" spans="1:13" ht="15.75" x14ac:dyDescent="0.25">
      <c r="A102" t="s">
        <v>32</v>
      </c>
      <c r="B102"/>
      <c r="C102" s="18">
        <v>-7390897</v>
      </c>
      <c r="D102" s="18">
        <v>-18140471</v>
      </c>
      <c r="E102" s="18">
        <v>-21147505</v>
      </c>
      <c r="F102" s="18">
        <v>-41263515</v>
      </c>
      <c r="G102" s="18">
        <v>-48349632</v>
      </c>
      <c r="H102" s="18">
        <v>-1422001</v>
      </c>
      <c r="I102" s="18">
        <v>-1279380</v>
      </c>
      <c r="J102" s="18">
        <v>-1267126</v>
      </c>
      <c r="K102" s="18">
        <v>-156324054</v>
      </c>
      <c r="L102" s="18">
        <v>-20039718</v>
      </c>
      <c r="M102" s="18">
        <v>-2697362</v>
      </c>
    </row>
    <row r="103" spans="1:13" ht="15.75" x14ac:dyDescent="0.25">
      <c r="A103" t="s">
        <v>91</v>
      </c>
      <c r="B103"/>
      <c r="C103" s="18">
        <v>-841284</v>
      </c>
      <c r="D103" s="18">
        <v>-820641</v>
      </c>
      <c r="E103" s="18">
        <v>-515007</v>
      </c>
      <c r="F103" s="18">
        <v>-606055</v>
      </c>
      <c r="G103" s="18">
        <v>-1864491</v>
      </c>
      <c r="H103" s="18">
        <v>-663913</v>
      </c>
      <c r="I103" s="18">
        <v>-678055</v>
      </c>
      <c r="J103" s="18">
        <v>-2279126</v>
      </c>
      <c r="K103" s="18">
        <v>-344624</v>
      </c>
      <c r="L103" s="18">
        <v>-1373561</v>
      </c>
      <c r="M103" s="18">
        <v>0</v>
      </c>
    </row>
    <row r="104" spans="1:13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1:13" ht="15.75" x14ac:dyDescent="0.25">
      <c r="A105" s="6" t="s">
        <v>33</v>
      </c>
      <c r="B105" s="6"/>
      <c r="C105" s="21">
        <f t="shared" ref="C105:J105" si="15">C97+C98+C101+C102+C103+C95+C96+C99+C100</f>
        <v>-12784903</v>
      </c>
      <c r="D105" s="21">
        <f t="shared" si="15"/>
        <v>8668317</v>
      </c>
      <c r="E105" s="21">
        <f t="shared" si="15"/>
        <v>-21047488</v>
      </c>
      <c r="F105" s="21">
        <f t="shared" si="15"/>
        <v>38605067</v>
      </c>
      <c r="G105" s="21">
        <f t="shared" si="15"/>
        <v>-11379194</v>
      </c>
      <c r="H105" s="21">
        <f t="shared" si="15"/>
        <v>-26265684</v>
      </c>
      <c r="I105" s="21">
        <f t="shared" si="15"/>
        <v>-29429141</v>
      </c>
      <c r="J105" s="21">
        <f t="shared" si="15"/>
        <v>-30654075</v>
      </c>
      <c r="K105" s="21">
        <f>K97+K98+K101+K102+K103+K95+K96+K99+K100</f>
        <v>16884654</v>
      </c>
      <c r="L105" s="21">
        <f t="shared" ref="L105:M105" si="16">L97+L98+L101+L102+L103+L95+L96+L99+L100</f>
        <v>-64321035</v>
      </c>
      <c r="M105" s="21">
        <f t="shared" si="16"/>
        <v>-2697362</v>
      </c>
    </row>
    <row r="106" spans="1:13" ht="15.75" x14ac:dyDescent="0.25">
      <c r="A106" s="2"/>
      <c r="B106" s="2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8.75" x14ac:dyDescent="0.3">
      <c r="A107" s="14" t="s">
        <v>98</v>
      </c>
      <c r="B107" s="14"/>
      <c r="C107" s="23">
        <f t="shared" ref="C107:M107" si="17">C78+C92+C105</f>
        <v>-9589961</v>
      </c>
      <c r="D107" s="23">
        <f t="shared" si="17"/>
        <v>30405775</v>
      </c>
      <c r="E107" s="23">
        <f t="shared" si="17"/>
        <v>-21540295</v>
      </c>
      <c r="F107" s="23">
        <f t="shared" si="17"/>
        <v>79188201</v>
      </c>
      <c r="G107" s="23">
        <f t="shared" si="17"/>
        <v>31503492</v>
      </c>
      <c r="H107" s="23">
        <f t="shared" si="17"/>
        <v>17041812</v>
      </c>
      <c r="I107" s="23">
        <f t="shared" si="17"/>
        <v>26561806</v>
      </c>
      <c r="J107" s="23">
        <f t="shared" si="17"/>
        <v>-14623869</v>
      </c>
      <c r="K107" s="23">
        <f t="shared" si="17"/>
        <v>117562405</v>
      </c>
      <c r="L107" s="23">
        <f t="shared" si="17"/>
        <v>11359708</v>
      </c>
      <c r="M107" s="23">
        <f t="shared" si="17"/>
        <v>81907039</v>
      </c>
    </row>
    <row r="108" spans="1:13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</row>
    <row r="109" spans="1:13" ht="15.75" x14ac:dyDescent="0.25">
      <c r="A109" s="4" t="s">
        <v>35</v>
      </c>
      <c r="B109" s="4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spans="1:13" x14ac:dyDescent="0.2">
      <c r="A110" s="1" t="s">
        <v>92</v>
      </c>
      <c r="C110" s="18">
        <v>31454561</v>
      </c>
      <c r="D110" s="18">
        <f t="shared" ref="D110:M110" si="18">C113</f>
        <v>21818592</v>
      </c>
      <c r="E110" s="18">
        <f t="shared" si="18"/>
        <v>52078722</v>
      </c>
      <c r="F110" s="18">
        <f t="shared" si="18"/>
        <v>30477648</v>
      </c>
      <c r="G110" s="18">
        <f t="shared" si="18"/>
        <v>109665849</v>
      </c>
      <c r="H110" s="18">
        <f t="shared" si="18"/>
        <v>141050874</v>
      </c>
      <c r="I110" s="18">
        <f t="shared" si="18"/>
        <v>158087059</v>
      </c>
      <c r="J110" s="18">
        <f t="shared" si="18"/>
        <v>184646930</v>
      </c>
      <c r="K110" s="18">
        <f t="shared" si="18"/>
        <v>170014243</v>
      </c>
      <c r="L110" s="18">
        <f t="shared" si="18"/>
        <v>287567276</v>
      </c>
      <c r="M110" s="18">
        <f t="shared" si="18"/>
        <v>298918408</v>
      </c>
    </row>
    <row r="111" spans="1:13" x14ac:dyDescent="0.2">
      <c r="A111" s="1" t="s">
        <v>34</v>
      </c>
      <c r="C111" s="18">
        <f>C107</f>
        <v>-9589961</v>
      </c>
      <c r="D111" s="18">
        <f>D107</f>
        <v>30405775</v>
      </c>
      <c r="E111" s="18">
        <f t="shared" ref="E111:M111" si="19">E107</f>
        <v>-21540295</v>
      </c>
      <c r="F111" s="18">
        <f t="shared" si="19"/>
        <v>79188201</v>
      </c>
      <c r="G111" s="18">
        <f t="shared" si="19"/>
        <v>31503492</v>
      </c>
      <c r="H111" s="18">
        <f t="shared" si="19"/>
        <v>17041812</v>
      </c>
      <c r="I111" s="18">
        <f t="shared" si="19"/>
        <v>26561806</v>
      </c>
      <c r="J111" s="18">
        <f t="shared" si="19"/>
        <v>-14623869</v>
      </c>
      <c r="K111" s="18">
        <f t="shared" si="19"/>
        <v>117562405</v>
      </c>
      <c r="L111" s="18">
        <f t="shared" si="19"/>
        <v>11359708</v>
      </c>
      <c r="M111" s="18">
        <f t="shared" si="19"/>
        <v>81907039</v>
      </c>
    </row>
    <row r="112" spans="1:13" x14ac:dyDescent="0.2">
      <c r="A112" s="1" t="s">
        <v>36</v>
      </c>
      <c r="C112" s="18">
        <v>-46008</v>
      </c>
      <c r="D112" s="18">
        <v>-145645</v>
      </c>
      <c r="E112" s="18">
        <v>-60779</v>
      </c>
      <c r="F112" s="18">
        <v>0</v>
      </c>
      <c r="G112" s="18">
        <v>-118467</v>
      </c>
      <c r="H112" s="18">
        <v>-5627</v>
      </c>
      <c r="I112" s="18">
        <v>-1935</v>
      </c>
      <c r="J112" s="18">
        <v>-8818</v>
      </c>
      <c r="K112" s="18">
        <v>-9372</v>
      </c>
      <c r="L112" s="18">
        <v>-8576</v>
      </c>
      <c r="M112" s="18">
        <v>13907239</v>
      </c>
    </row>
    <row r="113" spans="1:13" ht="15.75" x14ac:dyDescent="0.25">
      <c r="A113" s="7" t="s">
        <v>97</v>
      </c>
      <c r="B113" s="7"/>
      <c r="C113" s="19">
        <f t="shared" ref="C113:M113" si="20">SUM(C110:C112)</f>
        <v>21818592</v>
      </c>
      <c r="D113" s="19">
        <f t="shared" si="20"/>
        <v>52078722</v>
      </c>
      <c r="E113" s="19">
        <f t="shared" si="20"/>
        <v>30477648</v>
      </c>
      <c r="F113" s="19">
        <f t="shared" si="20"/>
        <v>109665849</v>
      </c>
      <c r="G113" s="19">
        <f t="shared" si="20"/>
        <v>141050874</v>
      </c>
      <c r="H113" s="19">
        <f t="shared" si="20"/>
        <v>158087059</v>
      </c>
      <c r="I113" s="19">
        <f t="shared" si="20"/>
        <v>184646930</v>
      </c>
      <c r="J113" s="19">
        <f>SUM(J110:J112)</f>
        <v>170014243</v>
      </c>
      <c r="K113" s="19">
        <f t="shared" si="20"/>
        <v>287567276</v>
      </c>
      <c r="L113" s="19">
        <f t="shared" si="20"/>
        <v>298918408</v>
      </c>
      <c r="M113" s="19">
        <f t="shared" si="20"/>
        <v>394732686</v>
      </c>
    </row>
    <row r="114" spans="1:13" x14ac:dyDescent="0.2">
      <c r="A114" s="1" t="s">
        <v>37</v>
      </c>
      <c r="C114" s="18">
        <f t="shared" ref="C114:M114" si="21">C113-C18</f>
        <v>0</v>
      </c>
      <c r="D114" s="18">
        <f t="shared" si="21"/>
        <v>0</v>
      </c>
      <c r="E114" s="18">
        <f t="shared" si="21"/>
        <v>0</v>
      </c>
      <c r="F114" s="18">
        <f t="shared" si="21"/>
        <v>0</v>
      </c>
      <c r="G114" s="18">
        <f t="shared" si="21"/>
        <v>0</v>
      </c>
      <c r="H114" s="18">
        <f t="shared" si="21"/>
        <v>0</v>
      </c>
      <c r="I114" s="18">
        <f t="shared" si="21"/>
        <v>0</v>
      </c>
      <c r="J114" s="18">
        <f t="shared" si="21"/>
        <v>0</v>
      </c>
      <c r="K114" s="18">
        <f t="shared" si="21"/>
        <v>0</v>
      </c>
      <c r="L114" s="18">
        <f t="shared" si="21"/>
        <v>0</v>
      </c>
      <c r="M114" s="18">
        <f t="shared" si="21"/>
        <v>0</v>
      </c>
    </row>
    <row r="115" spans="1:13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</row>
    <row r="116" spans="1:13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1:13" ht="15.75" x14ac:dyDescent="0.25">
      <c r="A118" s="12" t="s">
        <v>39</v>
      </c>
      <c r="B118" s="12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spans="1:13" ht="15.75" x14ac:dyDescent="0.25">
      <c r="A119" s="13" t="s">
        <v>41</v>
      </c>
      <c r="B119" s="13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spans="1:13" ht="30" x14ac:dyDescent="0.2">
      <c r="A120" s="1" t="s">
        <v>40</v>
      </c>
      <c r="B120" s="17" t="s">
        <v>108</v>
      </c>
      <c r="C120" s="27">
        <f t="shared" ref="C120:M120" si="22">C19-C30</f>
        <v>78293542</v>
      </c>
      <c r="D120" s="27">
        <f t="shared" si="22"/>
        <v>115998699</v>
      </c>
      <c r="E120" s="27">
        <f t="shared" si="22"/>
        <v>117846819</v>
      </c>
      <c r="F120" s="27">
        <f t="shared" si="22"/>
        <v>250366907</v>
      </c>
      <c r="G120" s="27">
        <f t="shared" si="22"/>
        <v>267211725</v>
      </c>
      <c r="H120" s="27">
        <f t="shared" si="22"/>
        <v>286270153</v>
      </c>
      <c r="I120" s="27">
        <f t="shared" si="22"/>
        <v>310948710</v>
      </c>
      <c r="J120" s="27">
        <f t="shared" si="22"/>
        <v>178866897</v>
      </c>
      <c r="K120" s="27">
        <f t="shared" si="22"/>
        <v>418187197</v>
      </c>
      <c r="L120" s="27">
        <f t="shared" si="22"/>
        <v>433756387</v>
      </c>
      <c r="M120" s="27">
        <f t="shared" si="22"/>
        <v>550368445</v>
      </c>
    </row>
    <row r="121" spans="1:13" x14ac:dyDescent="0.2">
      <c r="A121" s="1" t="s">
        <v>42</v>
      </c>
      <c r="C121" s="27">
        <f t="shared" ref="C121:M121" si="23">(C12+C13+C14+C18)/C30</f>
        <v>1.815195527171795</v>
      </c>
      <c r="D121" s="27">
        <f t="shared" si="23"/>
        <v>1.9834062046131991</v>
      </c>
      <c r="E121" s="27">
        <f t="shared" si="23"/>
        <v>1.7173783380931735</v>
      </c>
      <c r="F121" s="27">
        <f t="shared" si="23"/>
        <v>3.0076047895548812</v>
      </c>
      <c r="G121" s="27">
        <f t="shared" si="23"/>
        <v>3.1818604527477961</v>
      </c>
      <c r="H121" s="27">
        <f t="shared" si="23"/>
        <v>3.5732711689222278</v>
      </c>
      <c r="I121" s="27">
        <f t="shared" si="23"/>
        <v>4.02075022062093</v>
      </c>
      <c r="J121" s="27">
        <f t="shared" si="23"/>
        <v>1.6125205742009745</v>
      </c>
      <c r="K121" s="27">
        <f t="shared" si="23"/>
        <v>3.9774445303821206</v>
      </c>
      <c r="L121" s="27">
        <f t="shared" si="23"/>
        <v>4.4177234125702753</v>
      </c>
      <c r="M121" s="27">
        <f t="shared" si="23"/>
        <v>5.2002388544754972</v>
      </c>
    </row>
    <row r="122" spans="1:13" x14ac:dyDescent="0.2">
      <c r="A122" s="1" t="s">
        <v>43</v>
      </c>
      <c r="C122" s="27">
        <f>C57/(((C13+C14)+(18937545+22637240))/2)</f>
        <v>6.2384097042855835</v>
      </c>
      <c r="D122" s="27">
        <f t="shared" ref="D122:M122" si="24">D57/(((C13+C14)+(D13+D14))/2)</f>
        <v>6.690728453895991</v>
      </c>
      <c r="E122" s="27">
        <f t="shared" si="24"/>
        <v>6.2663428969380011</v>
      </c>
      <c r="F122" s="27">
        <f t="shared" si="24"/>
        <v>6.6376043227588708</v>
      </c>
      <c r="G122" s="27">
        <f t="shared" si="24"/>
        <v>7.5216350900055673</v>
      </c>
      <c r="H122" s="27">
        <f t="shared" si="24"/>
        <v>8.022059641671893</v>
      </c>
      <c r="I122" s="27">
        <f t="shared" si="24"/>
        <v>9.7854255119420461</v>
      </c>
      <c r="J122" s="27">
        <f t="shared" si="24"/>
        <v>11.575214600826811</v>
      </c>
      <c r="K122" s="27">
        <f t="shared" si="24"/>
        <v>10.7625269664192</v>
      </c>
      <c r="L122" s="27">
        <f t="shared" si="24"/>
        <v>11.062513847769884</v>
      </c>
      <c r="M122" s="27">
        <f t="shared" si="24"/>
        <v>10.134079185358786</v>
      </c>
    </row>
    <row r="123" spans="1:13" x14ac:dyDescent="0.2">
      <c r="A123" s="1" t="s">
        <v>49</v>
      </c>
      <c r="C123" s="27">
        <f>ABS(C58/87697498.5)</f>
        <v>1.5189299042549087</v>
      </c>
      <c r="D123" s="27">
        <f t="shared" ref="D123:M123" si="25">ABS(D58/(D12+C12)/2)</f>
        <v>0.36013349720626658</v>
      </c>
      <c r="E123" s="27">
        <f t="shared" si="25"/>
        <v>0.32024977668838023</v>
      </c>
      <c r="F123" s="27">
        <f t="shared" si="25"/>
        <v>0.29918249145259246</v>
      </c>
      <c r="G123" s="27">
        <f t="shared" si="25"/>
        <v>0.3042881988358942</v>
      </c>
      <c r="H123" s="27">
        <f t="shared" si="25"/>
        <v>0.32666058085590272</v>
      </c>
      <c r="I123" s="27">
        <f t="shared" si="25"/>
        <v>0.32578163638092333</v>
      </c>
      <c r="J123" s="27">
        <f t="shared" si="25"/>
        <v>0.33576139060107935</v>
      </c>
      <c r="K123" s="27">
        <f t="shared" si="25"/>
        <v>0.35067883111657699</v>
      </c>
      <c r="L123" s="27">
        <f t="shared" si="25"/>
        <v>0.35529113940257018</v>
      </c>
      <c r="M123" s="27">
        <f t="shared" si="25"/>
        <v>0.37968612968678483</v>
      </c>
    </row>
    <row r="124" spans="1:13" x14ac:dyDescent="0.2">
      <c r="A124" s="3" t="s">
        <v>54</v>
      </c>
      <c r="B124" s="3"/>
      <c r="C124" s="27">
        <f t="shared" ref="C124:M124" si="26">C120/C21</f>
        <v>0.22845739820896102</v>
      </c>
      <c r="D124" s="27">
        <f t="shared" si="26"/>
        <v>0.26519649848631344</v>
      </c>
      <c r="E124" s="27">
        <f t="shared" si="26"/>
        <v>0.2245489506765326</v>
      </c>
      <c r="F124" s="27">
        <f t="shared" si="26"/>
        <v>0.37713296561393139</v>
      </c>
      <c r="G124" s="27">
        <f t="shared" si="26"/>
        <v>0.36302143623463123</v>
      </c>
      <c r="H124" s="27">
        <f t="shared" si="26"/>
        <v>0.35999978380155184</v>
      </c>
      <c r="I124" s="27">
        <f t="shared" si="26"/>
        <v>0.36296691825590399</v>
      </c>
      <c r="J124" s="27">
        <f t="shared" si="26"/>
        <v>0.20007466548712996</v>
      </c>
      <c r="K124" s="27">
        <f t="shared" si="26"/>
        <v>0.40446099960725751</v>
      </c>
      <c r="L124" s="27">
        <f t="shared" si="26"/>
        <v>0.39782219862653384</v>
      </c>
      <c r="M124" s="27">
        <f t="shared" si="26"/>
        <v>0.45507133546739903</v>
      </c>
    </row>
    <row r="125" spans="1:13" ht="15.75" x14ac:dyDescent="0.25">
      <c r="A125" s="4" t="s">
        <v>44</v>
      </c>
      <c r="B125" s="4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spans="1:13" x14ac:dyDescent="0.2">
      <c r="A126" s="1" t="s">
        <v>53</v>
      </c>
      <c r="C126" s="27">
        <f t="shared" ref="C126:M126" si="27">C63/(C21-C38)</f>
        <v>0.4419898451023801</v>
      </c>
      <c r="D126" s="27">
        <f t="shared" si="27"/>
        <v>0.4361514637807164</v>
      </c>
      <c r="E126" s="27">
        <f t="shared" si="27"/>
        <v>0.40790103361390523</v>
      </c>
      <c r="F126" s="27">
        <f t="shared" si="27"/>
        <v>0.36039264508515012</v>
      </c>
      <c r="G126" s="27">
        <f t="shared" si="27"/>
        <v>0.29125621665292717</v>
      </c>
      <c r="H126" s="27">
        <f t="shared" si="27"/>
        <v>0.22918604184845751</v>
      </c>
      <c r="I126" s="27">
        <f t="shared" si="27"/>
        <v>0.19736740610286396</v>
      </c>
      <c r="J126" s="27">
        <f t="shared" si="27"/>
        <v>0.14332414580363786</v>
      </c>
      <c r="K126" s="27">
        <f t="shared" si="27"/>
        <v>0.17074687629799234</v>
      </c>
      <c r="L126" s="27">
        <f t="shared" si="27"/>
        <v>0.17302455363665337</v>
      </c>
      <c r="M126" s="27">
        <f t="shared" si="27"/>
        <v>0.17583952287445162</v>
      </c>
    </row>
    <row r="127" spans="1:13" x14ac:dyDescent="0.2">
      <c r="A127" s="1" t="s">
        <v>45</v>
      </c>
      <c r="C127" s="27">
        <f t="shared" ref="C127:M127" si="28">C68/C49</f>
        <v>0.29386709627747309</v>
      </c>
      <c r="D127" s="27">
        <f t="shared" si="28"/>
        <v>0.30622365770415833</v>
      </c>
      <c r="E127" s="27">
        <f t="shared" si="28"/>
        <v>0.28989643834947459</v>
      </c>
      <c r="F127" s="27">
        <f t="shared" si="28"/>
        <v>0.26919563037682692</v>
      </c>
      <c r="G127" s="27">
        <f t="shared" si="28"/>
        <v>0.22094836404504281</v>
      </c>
      <c r="H127" s="27">
        <f t="shared" si="28"/>
        <v>0.18090440826369589</v>
      </c>
      <c r="I127" s="27">
        <f t="shared" si="28"/>
        <v>0.16411311834012826</v>
      </c>
      <c r="J127" s="27">
        <f t="shared" si="28"/>
        <v>0.11572628610134202</v>
      </c>
      <c r="K127" s="27">
        <f t="shared" si="28"/>
        <v>0.13599429599876703</v>
      </c>
      <c r="L127" s="27">
        <f t="shared" si="28"/>
        <v>0.13150556952069406</v>
      </c>
      <c r="M127" s="27">
        <f t="shared" si="28"/>
        <v>0.1324431000318661</v>
      </c>
    </row>
    <row r="128" spans="1:13" x14ac:dyDescent="0.2">
      <c r="A128" s="1" t="s">
        <v>46</v>
      </c>
      <c r="C128" s="27">
        <f t="shared" ref="C128:M128" si="29">C66/C57</f>
        <v>0.24701546025537427</v>
      </c>
      <c r="D128" s="27">
        <f t="shared" si="29"/>
        <v>0.26792240733372297</v>
      </c>
      <c r="E128" s="27">
        <f t="shared" si="29"/>
        <v>0.27412666352292486</v>
      </c>
      <c r="F128" s="27">
        <f t="shared" si="29"/>
        <v>0.2635199031117984</v>
      </c>
      <c r="G128" s="27">
        <f t="shared" si="29"/>
        <v>0.2662112593073509</v>
      </c>
      <c r="H128" s="27">
        <f t="shared" si="29"/>
        <v>0.24753680648399123</v>
      </c>
      <c r="I128" s="27">
        <f t="shared" si="29"/>
        <v>0.24169204882355921</v>
      </c>
      <c r="J128" s="27">
        <f t="shared" si="29"/>
        <v>0.19057440794802361</v>
      </c>
      <c r="K128" s="27">
        <f t="shared" si="29"/>
        <v>0.2398811828766774</v>
      </c>
      <c r="L128" s="27">
        <f t="shared" si="29"/>
        <v>0.23508858714310363</v>
      </c>
      <c r="M128" s="27">
        <f t="shared" si="29"/>
        <v>0.25900672888195553</v>
      </c>
    </row>
    <row r="129" spans="1:13" x14ac:dyDescent="0.2">
      <c r="A129" s="1" t="s">
        <v>47</v>
      </c>
      <c r="C129" s="27">
        <f t="shared" ref="C129:M129" si="30">C66/(C19-C30)</f>
        <v>0.88754057135389275</v>
      </c>
      <c r="D129" s="27">
        <f t="shared" si="30"/>
        <v>0.79149460978006314</v>
      </c>
      <c r="E129" s="27">
        <f t="shared" si="30"/>
        <v>0.93964306325485125</v>
      </c>
      <c r="F129" s="27">
        <f t="shared" si="30"/>
        <v>0.4923847184005033</v>
      </c>
      <c r="G129" s="27">
        <f t="shared" si="30"/>
        <v>0.48551019982375399</v>
      </c>
      <c r="H129" s="27">
        <f t="shared" si="30"/>
        <v>0.42367722491837978</v>
      </c>
      <c r="I129" s="27">
        <f t="shared" si="30"/>
        <v>0.3841971269152395</v>
      </c>
      <c r="J129" s="27">
        <f t="shared" si="30"/>
        <v>0.53505481229430618</v>
      </c>
      <c r="K129" s="27">
        <f t="shared" si="30"/>
        <v>0.31081519695592214</v>
      </c>
      <c r="L129" s="27">
        <f t="shared" si="30"/>
        <v>0.31573118484131968</v>
      </c>
      <c r="M129" s="27">
        <f t="shared" si="30"/>
        <v>0.30003834613010927</v>
      </c>
    </row>
    <row r="130" spans="1:13" x14ac:dyDescent="0.2">
      <c r="A130" s="1" t="s">
        <v>56</v>
      </c>
      <c r="C130" s="27">
        <f t="shared" ref="C130:M130" si="31">C45/C21</f>
        <v>0.18824021633799704</v>
      </c>
      <c r="D130" s="27">
        <f t="shared" si="31"/>
        <v>0.21071971202373327</v>
      </c>
      <c r="E130" s="27">
        <f t="shared" si="31"/>
        <v>0.2405633871648574</v>
      </c>
      <c r="F130" s="27">
        <f t="shared" si="31"/>
        <v>0.22853609600142549</v>
      </c>
      <c r="G130" s="27">
        <f t="shared" si="31"/>
        <v>0.19628367895164206</v>
      </c>
      <c r="H130" s="27">
        <f t="shared" si="31"/>
        <v>0.21294200681483616</v>
      </c>
      <c r="I130" s="27">
        <f t="shared" si="31"/>
        <v>0.23769846082127935</v>
      </c>
      <c r="J130" s="27">
        <f t="shared" si="31"/>
        <v>0.22767154451876118</v>
      </c>
      <c r="K130" s="27">
        <f t="shared" si="31"/>
        <v>0.22831352054192014</v>
      </c>
      <c r="L130" s="27">
        <f t="shared" si="31"/>
        <v>0.24474485897884432</v>
      </c>
      <c r="M130" s="27">
        <f t="shared" si="31"/>
        <v>0.257068679026346</v>
      </c>
    </row>
    <row r="131" spans="1:13" x14ac:dyDescent="0.2">
      <c r="A131" s="3" t="s">
        <v>55</v>
      </c>
      <c r="B131" s="3"/>
      <c r="C131" s="27">
        <f t="shared" ref="C131:M131" si="32">C63/C21</f>
        <v>0.21698260057996899</v>
      </c>
      <c r="D131" s="27">
        <f t="shared" si="32"/>
        <v>0.22113506238558114</v>
      </c>
      <c r="E131" s="27">
        <f t="shared" si="32"/>
        <v>0.22122214864528478</v>
      </c>
      <c r="F131" s="27">
        <f t="shared" si="32"/>
        <v>0.1930787107220793</v>
      </c>
      <c r="G131" s="27">
        <f t="shared" si="32"/>
        <v>0.17903783208481153</v>
      </c>
      <c r="H131" s="27">
        <f t="shared" si="32"/>
        <v>0.15072123529414969</v>
      </c>
      <c r="I131" s="27">
        <f t="shared" si="32"/>
        <v>0.13659797487782252</v>
      </c>
      <c r="J131" s="27">
        <f t="shared" si="32"/>
        <v>0.10246154273274474</v>
      </c>
      <c r="K131" s="27">
        <f t="shared" si="32"/>
        <v>0.12295025388156842</v>
      </c>
      <c r="L131" s="27">
        <f t="shared" si="32"/>
        <v>0.12650940530737423</v>
      </c>
      <c r="M131" s="27">
        <f t="shared" si="32"/>
        <v>0.13312014725444554</v>
      </c>
    </row>
    <row r="132" spans="1:13" ht="15.75" x14ac:dyDescent="0.25">
      <c r="A132" s="4" t="s">
        <v>48</v>
      </c>
      <c r="B132" s="4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1:13" x14ac:dyDescent="0.2">
      <c r="A133" s="1" t="s">
        <v>50</v>
      </c>
      <c r="C133" s="27">
        <f t="shared" ref="C133:M133" si="33">C38/C49</f>
        <v>1.0369828913516252</v>
      </c>
      <c r="D133" s="27">
        <f t="shared" si="33"/>
        <v>0.97233066107003363</v>
      </c>
      <c r="E133" s="27">
        <f t="shared" si="33"/>
        <v>0.84385259844821336</v>
      </c>
      <c r="F133" s="27">
        <f t="shared" si="33"/>
        <v>0.86655817069291119</v>
      </c>
      <c r="G133" s="27">
        <f t="shared" si="33"/>
        <v>0.6267858768249438</v>
      </c>
      <c r="H133" s="27">
        <f t="shared" si="33"/>
        <v>0.52059556439525456</v>
      </c>
      <c r="I133" s="27">
        <f t="shared" si="33"/>
        <v>0.44487798065377998</v>
      </c>
      <c r="J133" s="27">
        <f t="shared" si="33"/>
        <v>0.39880917250560016</v>
      </c>
      <c r="K133" s="27">
        <f t="shared" si="33"/>
        <v>0.38874765124490046</v>
      </c>
      <c r="L133" s="27">
        <f t="shared" si="33"/>
        <v>0.36768134524277746</v>
      </c>
      <c r="M133" s="27">
        <f t="shared" si="33"/>
        <v>0.32090841620203697</v>
      </c>
    </row>
    <row r="134" spans="1:13" x14ac:dyDescent="0.2">
      <c r="A134" s="1" t="s">
        <v>51</v>
      </c>
      <c r="C134" s="27">
        <f t="shared" ref="C134:M134" si="34">C38/C21</f>
        <v>0.50907786008135925</v>
      </c>
      <c r="D134" s="27">
        <f t="shared" si="34"/>
        <v>0.49298562368975313</v>
      </c>
      <c r="E134" s="27">
        <f t="shared" si="34"/>
        <v>0.45765729818012557</v>
      </c>
      <c r="F134" s="27">
        <f t="shared" si="34"/>
        <v>0.46425457523845826</v>
      </c>
      <c r="G134" s="27">
        <f t="shared" si="34"/>
        <v>0.38529095055107326</v>
      </c>
      <c r="H134" s="27">
        <f t="shared" si="34"/>
        <v>0.34236293764430187</v>
      </c>
      <c r="I134" s="27">
        <f t="shared" si="34"/>
        <v>0.30790003488909223</v>
      </c>
      <c r="J134" s="27">
        <f t="shared" si="34"/>
        <v>0.28510620343676901</v>
      </c>
      <c r="K134" s="27">
        <f t="shared" si="34"/>
        <v>0.27992677495902119</v>
      </c>
      <c r="L134" s="27">
        <f t="shared" si="34"/>
        <v>0.26883553433092289</v>
      </c>
      <c r="M134" s="27">
        <f t="shared" si="34"/>
        <v>0.24294524303564818</v>
      </c>
    </row>
    <row r="135" spans="1:13" x14ac:dyDescent="0.2">
      <c r="A135" s="1" t="s">
        <v>52</v>
      </c>
      <c r="C135" s="27">
        <f>ABS(C63/(C61+C62+C75))</f>
        <v>0.9437690889657363</v>
      </c>
      <c r="D135" s="27">
        <f t="shared" ref="D135:M135" si="35">ABS(D63/(D61+D62+D75))</f>
        <v>1.0914510202426575</v>
      </c>
      <c r="E135" s="27">
        <f t="shared" si="35"/>
        <v>1.0691534364974948</v>
      </c>
      <c r="F135" s="27">
        <f t="shared" si="35"/>
        <v>0.97334999993925053</v>
      </c>
      <c r="G135" s="27">
        <f t="shared" si="35"/>
        <v>0.96100688919465072</v>
      </c>
      <c r="H135" s="27">
        <f t="shared" si="35"/>
        <v>0.81785076872850659</v>
      </c>
      <c r="I135" s="27">
        <f t="shared" si="35"/>
        <v>0.77144232373633714</v>
      </c>
      <c r="J135" s="27">
        <f t="shared" si="35"/>
        <v>0.51827352402222016</v>
      </c>
      <c r="K135" s="27">
        <f t="shared" si="35"/>
        <v>0.76135658374080961</v>
      </c>
      <c r="L135" s="27">
        <f t="shared" si="35"/>
        <v>0.77138524264966224</v>
      </c>
      <c r="M135" s="27">
        <f t="shared" si="35"/>
        <v>0.87909873587520171</v>
      </c>
    </row>
    <row r="136" spans="1:13" x14ac:dyDescent="0.2">
      <c r="A136" s="3" t="s">
        <v>57</v>
      </c>
      <c r="B136" s="3"/>
      <c r="C136" s="27">
        <f>C49/C38</f>
        <v>0.96433606411440298</v>
      </c>
      <c r="D136" s="27">
        <f t="shared" ref="D136:M136" si="36">D49/D38</f>
        <v>1.0284567174910608</v>
      </c>
      <c r="E136" s="27">
        <f t="shared" si="36"/>
        <v>1.1850410863685565</v>
      </c>
      <c r="F136" s="27">
        <f t="shared" si="36"/>
        <v>1.1539906192337752</v>
      </c>
      <c r="G136" s="27">
        <f t="shared" si="36"/>
        <v>1.5954411817088405</v>
      </c>
      <c r="H136" s="27">
        <f t="shared" si="36"/>
        <v>1.9208769117378892</v>
      </c>
      <c r="I136" s="27">
        <f t="shared" si="36"/>
        <v>2.2478073617633956</v>
      </c>
      <c r="J136" s="27">
        <f t="shared" si="36"/>
        <v>2.507464895346553</v>
      </c>
      <c r="K136" s="27">
        <f t="shared" si="36"/>
        <v>2.5723628086180441</v>
      </c>
      <c r="L136" s="27">
        <f t="shared" si="36"/>
        <v>2.7197463590101556</v>
      </c>
      <c r="M136" s="27">
        <f t="shared" si="36"/>
        <v>3.1161538604535122</v>
      </c>
    </row>
  </sheetData>
  <pageMargins left="0.7" right="0.7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5" zoomScaleNormal="115" workbookViewId="0">
      <selection activeCell="V108" sqref="V108"/>
    </sheetView>
  </sheetViews>
  <sheetFormatPr defaultColWidth="8.8554687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Μοντελοποίηση</vt:lpstr>
      <vt:lpstr>ΔΙΑΓΡΑΜΜΑΤΑ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pspanos@panteion.gr</dc:creator>
  <cp:lastModifiedBy>ΣΩΤΗΡΗΣ ΤΡΙΓΚΑΣ</cp:lastModifiedBy>
  <dcterms:created xsi:type="dcterms:W3CDTF">2015-01-18T07:03:33Z</dcterms:created>
  <dcterms:modified xsi:type="dcterms:W3CDTF">2022-04-30T21:11:50Z</dcterms:modified>
</cp:coreProperties>
</file>