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6" windowHeight="10740" activeTab="1"/>
  </bookViews>
  <sheets>
    <sheet name="Δεδομένα" sheetId="1" r:id="rId1"/>
    <sheet name="Μερικός προϋπολογισμός" sheetId="2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<sst xmlns="http://schemas.openxmlformats.org/spreadsheetml/2006/main" count="63" uniqueCount="54">
  <si>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Μεταβλητές Δαπάνες</t>
  </si>
  <si>
    <t>Περίοδος μετατροπής (3 χρόνια)</t>
  </si>
  <si>
    <t>Περίοδος βιολογικής παραγωγής (2 χρόνια)</t>
  </si>
  <si>
    <t>Συμβατική παραγωγή (ετησίως)</t>
  </si>
  <si>
    <t>Βιολογική παραγωγή (ετησίως)</t>
  </si>
  <si>
    <r>
      <t xml:space="preserve">Μέσος όρος 5ετίας </t>
    </r>
    <r>
      <rPr>
        <sz val="10"/>
        <rFont val="Arial Greek"/>
        <family val="0"/>
      </rPr>
      <t>(περιόδων μετατροπής και βιολογικής παραγωγής)</t>
    </r>
  </si>
  <si>
    <t>Δακοπαγίδες</t>
  </si>
  <si>
    <t>Καύσιμα</t>
  </si>
  <si>
    <t>Δεδομένα</t>
  </si>
  <si>
    <t>Εκταση (15 δένδρα/στρεμμα), σε στρέμματα</t>
  </si>
  <si>
    <t>Συμβατική ελαιοκαλλιέργεια</t>
  </si>
  <si>
    <t>Παραγωγή ελαιολάδου (κιλά)</t>
  </si>
  <si>
    <t>Λίπασμα 11-15-15 (αξία σε ευρώ)</t>
  </si>
  <si>
    <t>Χαλκός (μυκητοκτόνο), σε ευρώ</t>
  </si>
  <si>
    <t>Ultracide (εντομοκτόνο), σε ευρώ</t>
  </si>
  <si>
    <t>Καύσιμα(πετρέλαιο), σε λίτρα</t>
  </si>
  <si>
    <t>Βιολογική ελαιοκαλλιέργεια</t>
  </si>
  <si>
    <t>Οικογενειακή εργασία (ώρες)</t>
  </si>
  <si>
    <t>1)Περίοδος καθεστώτος μετατροπής (έτη)</t>
  </si>
  <si>
    <t xml:space="preserve"> Παραγωγή ελαιολάδου, στο καθεστώς μετατροπής (κιλά)</t>
  </si>
  <si>
    <t>2)Περίοδος βιολογικής παραγωγής (έτη)</t>
  </si>
  <si>
    <t xml:space="preserve"> Παραγωγή ελαιολάδου, στο καθεστώς βιολογικής παραγωγής (κιλά)</t>
  </si>
  <si>
    <t>Τιμή πώλησης ελαιολάδου συμβατικής παραγωγής (ευρώ/κιλό)</t>
  </si>
  <si>
    <t>Τιμή πώλησης ελαιολάδου βιολογικής παραγωγής (ευρώ/κιλό)</t>
  </si>
  <si>
    <t xml:space="preserve">Ενίσχυση βιολογικής καλλιέργειας (ευρώ/στρέμμα) </t>
  </si>
  <si>
    <t>Κόπρος (ευρώ)</t>
  </si>
  <si>
    <t>Δακοπαγίδες (150τεμαχια), σε ευρώ</t>
  </si>
  <si>
    <t>Τιμή αγοράς πετρελαίου, σε ευρώ)</t>
  </si>
  <si>
    <t>Αμοιβή οικογενειακής εργασίας (ευρώ/ώρα)</t>
  </si>
  <si>
    <t>Επιτόκιο βραχυπρόθεσμου δανεισμού (6,7%)</t>
  </si>
  <si>
    <t>Τόκος μεταβλητών δαπανών</t>
  </si>
  <si>
    <t>Δαπάνες κόπρου</t>
  </si>
  <si>
    <t>Δαπάνες φυτοπροστασίας (χαλκός)</t>
  </si>
  <si>
    <t>Εκθλιπτικό δικαίωμα</t>
  </si>
  <si>
    <t>Εκθλιπτικό δικαίωμα (8% Ακαθ. Αξίας Παραγωγής)</t>
  </si>
  <si>
    <t>Αμοιβή οικογεν. εργασίας</t>
  </si>
  <si>
    <t>Ακαθάριστη Αξια Παραγωγής συμβατικής παραγωγής ελαιολάδου</t>
  </si>
  <si>
    <t>Ενίσχυση</t>
  </si>
  <si>
    <t>Δαπάνες λιπάσματος 11-15-15</t>
  </si>
  <si>
    <t>Ακαθάριστη πρόσοδος συμβατικής παραγωγής ελαιολάδου (Δ)</t>
  </si>
  <si>
    <t>Σύνολο μεταβλητών δαπανών συμβατικής παραγωγής ελαιολάδου (Α)</t>
  </si>
  <si>
    <t>Ακαθάριστη πρόσοδος βιολογικής παραγωγής ελαιολάδου (Β)</t>
  </si>
  <si>
    <t>Σύνολο μεταβλητών δαπανών βιολογικής παραγωγής ελαιολάδου (Γ)</t>
  </si>
  <si>
    <t>(Α) Σύνολο μεταβλητών δαπανών συμβατικής παραγωγής ελαιολάδου</t>
  </si>
  <si>
    <t>(Β) Ακαθάριστη πρόσοδος βιολογικής παραγωγής ελαιολάδου</t>
  </si>
  <si>
    <t>(Γ) Σύνολο μεταβλητών δαπανών βιολογικής παραγωγής ελαιολάδου</t>
  </si>
  <si>
    <t>(Δ) Ακαθάριστη πρόσοδος συμβατικής παραγωγής ελαιολάδου</t>
  </si>
  <si>
    <t>Α) ΠΕΡΙΚΟΠΤΟΜΕΝΕΣ ΔΑΠΑΝΕΣ</t>
  </si>
  <si>
    <t>Γ) ΠΡΟΣΘΕΤΕΣ ΔΑΠΑΝΕΣ</t>
  </si>
  <si>
    <t>Β) ΠΡΟΣΘΕΤΑ ΕΣΟΔΑ</t>
  </si>
  <si>
    <t>Δ) ΠΕΡΙΚΟΠΤΟΜΕΝΑ ΕΣΟΔΑ</t>
  </si>
  <si>
    <t>ΟΙΚΟΝΟΜΙΚΟ ΟΦΕΛΟΣ (Α+Β)-(Γ+Δ)</t>
  </si>
  <si>
    <t>Δαπάνες φυτοπροστασίας (χαλκός και ultracide)</t>
  </si>
  <si>
    <t>Ακαθάριστη Αξια Παραγωγής βιολογικής παραγωγής ελαιολάδου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</si>
</sst>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6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63">
      <alignment/>
      <protection/>
    </xf>
    <xf numFmtId="0" fontId="1" fillId="0" borderId="0" xfId="63" applyFont="1">
      <alignment/>
      <protection/>
    </xf>
    <xf numFmtId="0" fontId="1" fillId="0" borderId="10" xfId="63" applyFont="1" applyBorder="1" applyAlignment="1">
      <alignment wrapText="1"/>
      <protection/>
    </xf>
    <xf numFmtId="0" fontId="4" fillId="0" borderId="10" xfId="63" applyFont="1" applyBorder="1" applyAlignment="1">
      <alignment wrapText="1"/>
      <protection/>
    </xf>
    <xf numFmtId="0" fontId="1" fillId="0" borderId="11" xfId="63" applyFont="1" applyBorder="1">
      <alignment/>
      <protection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justify"/>
    </xf>
    <xf numFmtId="0" fontId="1" fillId="0" borderId="0" xfId="63" applyFont="1" applyBorder="1">
      <alignment/>
      <protection/>
    </xf>
    <xf numFmtId="0" fontId="4" fillId="0" borderId="0" xfId="63" applyFont="1" applyBorder="1" applyAlignment="1">
      <alignment horizontal="center" wrapText="1"/>
      <protection/>
    </xf>
    <xf numFmtId="0" fontId="1" fillId="0" borderId="0" xfId="63" applyBorder="1">
      <alignment/>
      <protection/>
    </xf>
    <xf numFmtId="4" fontId="4" fillId="0" borderId="0" xfId="63" applyNumberFormat="1" applyFont="1" applyBorder="1">
      <alignment/>
      <protection/>
    </xf>
    <xf numFmtId="4" fontId="1" fillId="0" borderId="0" xfId="63" applyNumberFormat="1" applyFont="1" applyBorder="1">
      <alignment/>
      <protection/>
    </xf>
    <xf numFmtId="0" fontId="1" fillId="0" borderId="12" xfId="63" applyFont="1" applyBorder="1">
      <alignment/>
      <protection/>
    </xf>
    <xf numFmtId="0" fontId="1" fillId="0" borderId="13" xfId="63" applyFont="1" applyBorder="1">
      <alignment/>
      <protection/>
    </xf>
    <xf numFmtId="0" fontId="4" fillId="0" borderId="11" xfId="63" applyFont="1" applyBorder="1" applyAlignment="1">
      <alignment wrapText="1"/>
      <protection/>
    </xf>
    <xf numFmtId="0" fontId="5" fillId="0" borderId="13" xfId="63" applyFont="1" applyBorder="1">
      <alignment/>
      <protection/>
    </xf>
    <xf numFmtId="0" fontId="5" fillId="0" borderId="11" xfId="63" applyFont="1" applyBorder="1">
      <alignment/>
      <protection/>
    </xf>
    <xf numFmtId="3" fontId="4" fillId="0" borderId="11" xfId="63" applyNumberFormat="1" applyFont="1" applyBorder="1">
      <alignment/>
      <protection/>
    </xf>
    <xf numFmtId="3" fontId="1" fillId="0" borderId="11" xfId="63" applyNumberFormat="1" applyFont="1" applyBorder="1">
      <alignment/>
      <protection/>
    </xf>
    <xf numFmtId="3" fontId="1" fillId="0" borderId="12" xfId="63" applyNumberFormat="1" applyFont="1" applyBorder="1">
      <alignment/>
      <protection/>
    </xf>
    <xf numFmtId="3" fontId="1" fillId="0" borderId="0" xfId="63" applyNumberFormat="1" applyFont="1" applyBorder="1">
      <alignment/>
      <protection/>
    </xf>
    <xf numFmtId="0" fontId="1" fillId="0" borderId="0" xfId="63" applyFont="1" applyAlignment="1">
      <alignment wrapText="1"/>
      <protection/>
    </xf>
    <xf numFmtId="0" fontId="4" fillId="0" borderId="13" xfId="63" applyFont="1" applyBorder="1" applyAlignment="1">
      <alignment wrapText="1"/>
      <protection/>
    </xf>
    <xf numFmtId="3" fontId="4" fillId="0" borderId="0" xfId="63" applyNumberFormat="1" applyFont="1" applyBorder="1">
      <alignment/>
      <protection/>
    </xf>
    <xf numFmtId="0" fontId="1" fillId="0" borderId="13" xfId="63" applyFont="1" applyBorder="1" applyAlignment="1">
      <alignment wrapText="1"/>
      <protection/>
    </xf>
    <xf numFmtId="0" fontId="1" fillId="0" borderId="14" xfId="63" applyFont="1" applyBorder="1">
      <alignment/>
      <protection/>
    </xf>
    <xf numFmtId="0" fontId="1" fillId="0" borderId="11" xfId="63" applyFont="1" applyBorder="1" applyAlignment="1">
      <alignment wrapText="1"/>
      <protection/>
    </xf>
    <xf numFmtId="3" fontId="0" fillId="0" borderId="0" xfId="0" applyNumberFormat="1" applyAlignment="1">
      <alignment/>
    </xf>
    <xf numFmtId="3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1" fillId="1" borderId="22" xfId="0" applyNumberFormat="1" applyFont="1" applyFill="1" applyBorder="1" applyAlignment="1">
      <alignment/>
    </xf>
    <xf numFmtId="0" fontId="4" fillId="0" borderId="0" xfId="63" applyFont="1" applyBorder="1">
      <alignment/>
      <protection/>
    </xf>
    <xf numFmtId="0" fontId="1" fillId="0" borderId="23" xfId="63" applyFont="1" applyBorder="1">
      <alignment/>
      <protection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4" fillId="0" borderId="11" xfId="63" applyFont="1" applyBorder="1" applyAlignment="1">
      <alignment horizontal="center" wrapText="1"/>
      <protection/>
    </xf>
    <xf numFmtId="0" fontId="1" fillId="0" borderId="13" xfId="63" applyFont="1" applyBorder="1" applyAlignment="1">
      <alignment horizontal="center"/>
      <protection/>
    </xf>
    <xf numFmtId="0" fontId="1" fillId="0" borderId="29" xfId="63" applyFont="1" applyBorder="1" applyAlignment="1">
      <alignment horizontal="center"/>
      <protection/>
    </xf>
    <xf numFmtId="0" fontId="1" fillId="0" borderId="30" xfId="63" applyFont="1" applyBorder="1" applyAlignment="1">
      <alignment horizontal="center"/>
      <protection/>
    </xf>
    <xf numFmtId="0" fontId="4" fillId="0" borderId="0" xfId="63" applyFont="1" applyBorder="1" applyAlignment="1">
      <alignment horizontal="center" wrapText="1"/>
      <protection/>
    </xf>
    <xf numFmtId="0" fontId="1" fillId="0" borderId="0" xfId="63" applyBorder="1">
      <alignment/>
      <protection/>
    </xf>
    <xf numFmtId="0" fontId="4" fillId="0" borderId="13" xfId="63" applyFont="1" applyBorder="1" applyAlignment="1">
      <alignment horizontal="center" wrapText="1"/>
      <protection/>
    </xf>
    <xf numFmtId="0" fontId="4" fillId="0" borderId="29" xfId="63" applyFont="1" applyBorder="1" applyAlignment="1">
      <alignment horizontal="center" wrapText="1"/>
      <protection/>
    </xf>
    <xf numFmtId="0" fontId="4" fillId="0" borderId="30" xfId="63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7"/>
  <sheetViews>
    <sheetView zoomScalePageLayoutView="0" workbookViewId="0" topLeftCell="A1">
      <selection activeCell="B31" sqref="B31:C31"/>
    </sheetView>
  </sheetViews>
  <sheetFormatPr defaultColWidth="9.140625" defaultRowHeight="12.75"/>
  <cols>
    <col min="2" max="2" width="53.57421875" style="0" customWidth="1"/>
    <col min="3" max="3" width="12.7109375" style="0" customWidth="1"/>
  </cols>
  <sheetData>
    <row r="3" spans="2:3" ht="17.25">
      <c r="B3" s="45" t="s">
        <v>8</v>
      </c>
      <c r="C3" s="45"/>
    </row>
    <row r="4" spans="2:3" ht="15">
      <c r="B4" s="9" t="s">
        <v>9</v>
      </c>
      <c r="C4" s="9">
        <v>10</v>
      </c>
    </row>
    <row r="5" spans="2:3" ht="15">
      <c r="B5" s="7"/>
      <c r="C5" s="7"/>
    </row>
    <row r="6" spans="2:3" ht="15">
      <c r="B6" s="46" t="s">
        <v>10</v>
      </c>
      <c r="C6" s="46"/>
    </row>
    <row r="7" spans="2:3" ht="15">
      <c r="B7" s="10" t="s">
        <v>11</v>
      </c>
      <c r="C7" s="9">
        <v>600</v>
      </c>
    </row>
    <row r="8" spans="2:3" ht="30">
      <c r="B8" s="10" t="s">
        <v>22</v>
      </c>
      <c r="C8" s="9">
        <v>3</v>
      </c>
    </row>
    <row r="9" spans="2:3" ht="15">
      <c r="B9" s="10" t="s">
        <v>12</v>
      </c>
      <c r="C9" s="9">
        <v>210</v>
      </c>
    </row>
    <row r="10" spans="2:3" ht="15">
      <c r="B10" s="10" t="s">
        <v>13</v>
      </c>
      <c r="C10" s="9">
        <v>42</v>
      </c>
    </row>
    <row r="11" spans="2:3" ht="15">
      <c r="B11" s="10" t="s">
        <v>14</v>
      </c>
      <c r="C11" s="9">
        <v>60</v>
      </c>
    </row>
    <row r="12" spans="2:3" ht="15">
      <c r="B12" s="10" t="s">
        <v>15</v>
      </c>
      <c r="C12" s="9">
        <v>60</v>
      </c>
    </row>
    <row r="13" spans="2:3" ht="15">
      <c r="B13" s="10" t="s">
        <v>17</v>
      </c>
      <c r="C13" s="9">
        <v>14</v>
      </c>
    </row>
    <row r="14" spans="2:3" ht="15">
      <c r="B14" s="7"/>
      <c r="C14" s="7"/>
    </row>
    <row r="15" spans="2:3" ht="15">
      <c r="B15" s="46" t="s">
        <v>16</v>
      </c>
      <c r="C15" s="46"/>
    </row>
    <row r="16" spans="2:3" ht="15">
      <c r="B16" s="11" t="s">
        <v>18</v>
      </c>
      <c r="C16" s="12">
        <v>3</v>
      </c>
    </row>
    <row r="17" spans="2:3" ht="30">
      <c r="B17" s="10" t="s">
        <v>19</v>
      </c>
      <c r="C17" s="9">
        <v>540</v>
      </c>
    </row>
    <row r="18" spans="2:3" ht="15">
      <c r="B18" s="10" t="s">
        <v>20</v>
      </c>
      <c r="C18" s="9">
        <v>2</v>
      </c>
    </row>
    <row r="19" spans="2:3" ht="30">
      <c r="B19" s="10" t="s">
        <v>21</v>
      </c>
      <c r="C19" s="9">
        <v>480</v>
      </c>
    </row>
    <row r="20" spans="2:3" ht="30">
      <c r="B20" s="10" t="s">
        <v>23</v>
      </c>
      <c r="C20" s="9">
        <v>4</v>
      </c>
    </row>
    <row r="21" spans="2:3" ht="15">
      <c r="B21" s="10" t="s">
        <v>24</v>
      </c>
      <c r="C21" s="9">
        <v>75.6</v>
      </c>
    </row>
    <row r="22" spans="2:3" ht="15">
      <c r="B22" s="10" t="s">
        <v>25</v>
      </c>
      <c r="C22" s="9">
        <f>10*150*0.075</f>
        <v>112.5</v>
      </c>
    </row>
    <row r="23" spans="2:3" ht="15">
      <c r="B23" s="10" t="s">
        <v>13</v>
      </c>
      <c r="C23" s="9">
        <v>42</v>
      </c>
    </row>
    <row r="24" spans="2:3" ht="15">
      <c r="B24" s="10" t="s">
        <v>26</v>
      </c>
      <c r="C24" s="9">
        <v>150</v>
      </c>
    </row>
    <row r="25" spans="2:3" ht="15">
      <c r="B25" s="10" t="s">
        <v>15</v>
      </c>
      <c r="C25" s="9">
        <v>41</v>
      </c>
    </row>
    <row r="26" spans="2:3" ht="15">
      <c r="B26" s="10" t="s">
        <v>17</v>
      </c>
      <c r="C26" s="9">
        <v>22.5</v>
      </c>
    </row>
    <row r="27" spans="2:3" ht="15">
      <c r="B27" s="8"/>
      <c r="C27" s="7"/>
    </row>
    <row r="28" spans="2:3" ht="15">
      <c r="B28" s="10" t="s">
        <v>27</v>
      </c>
      <c r="C28" s="9">
        <v>0.9</v>
      </c>
    </row>
    <row r="29" spans="2:3" ht="15">
      <c r="B29" s="9" t="s">
        <v>28</v>
      </c>
      <c r="C29" s="9">
        <v>3</v>
      </c>
    </row>
    <row r="30" spans="2:3" ht="18" customHeight="1">
      <c r="B30" s="13" t="s">
        <v>29</v>
      </c>
      <c r="C30" s="9">
        <v>0.067</v>
      </c>
    </row>
    <row r="31" spans="2:3" ht="15">
      <c r="B31" s="9" t="s">
        <v>34</v>
      </c>
      <c r="C31" s="9">
        <v>0.08</v>
      </c>
    </row>
    <row r="32" spans="2:3" ht="15">
      <c r="B32" s="7"/>
      <c r="C32" s="7"/>
    </row>
    <row r="33" spans="2:3" ht="15">
      <c r="B33" s="7"/>
      <c r="C33" s="7"/>
    </row>
    <row r="34" spans="2:3" ht="15">
      <c r="B34" s="7"/>
      <c r="C34" s="7"/>
    </row>
    <row r="35" spans="2:3" ht="15">
      <c r="B35" s="7"/>
      <c r="C35" s="7"/>
    </row>
    <row r="36" spans="2:3" ht="15">
      <c r="B36" s="7"/>
      <c r="C36" s="7"/>
    </row>
    <row r="37" spans="2:3" ht="15">
      <c r="B37" s="7"/>
      <c r="C37" s="7"/>
    </row>
  </sheetData>
  <sheetProtection/>
  <mergeCells count="3">
    <mergeCell ref="B3:C3"/>
    <mergeCell ref="B6:C6"/>
    <mergeCell ref="B15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40.8515625" style="0" customWidth="1"/>
    <col min="3" max="3" width="21.421875" style="0" customWidth="1"/>
    <col min="4" max="4" width="7.57421875" style="0" customWidth="1"/>
    <col min="5" max="5" width="37.7109375" style="0" customWidth="1"/>
    <col min="6" max="6" width="14.28125" style="0" customWidth="1"/>
    <col min="7" max="7" width="14.00390625" style="0" customWidth="1"/>
    <col min="8" max="8" width="21.00390625" style="0" customWidth="1"/>
    <col min="9" max="9" width="36.140625" style="0" customWidth="1"/>
  </cols>
  <sheetData>
    <row r="1" spans="5:6" ht="12.75">
      <c r="E1" s="43"/>
      <c r="F1" s="16"/>
    </row>
    <row r="4" spans="3:8" ht="12.75">
      <c r="C4" s="55" t="s">
        <v>3</v>
      </c>
      <c r="D4" s="15"/>
      <c r="E4" s="59"/>
      <c r="F4" s="61" t="s">
        <v>4</v>
      </c>
      <c r="G4" s="62"/>
      <c r="H4" s="63"/>
    </row>
    <row r="5" spans="2:8" ht="56.25" customHeight="1">
      <c r="B5" s="1"/>
      <c r="C5" s="55"/>
      <c r="D5" s="15"/>
      <c r="E5" s="60"/>
      <c r="F5" s="3" t="s">
        <v>1</v>
      </c>
      <c r="G5" s="3" t="s">
        <v>2</v>
      </c>
      <c r="H5" s="4" t="s">
        <v>5</v>
      </c>
    </row>
    <row r="6" spans="2:8" ht="25.5" customHeight="1">
      <c r="B6" s="31" t="s">
        <v>36</v>
      </c>
      <c r="C6" s="25">
        <f>Δεδομένα!C7*Δεδομένα!C8</f>
        <v>1800</v>
      </c>
      <c r="D6" s="17"/>
      <c r="E6" s="31" t="s">
        <v>53</v>
      </c>
      <c r="F6" s="25">
        <f>(Δεδομένα!C17*Δεδομένα!C8)</f>
        <v>1620</v>
      </c>
      <c r="G6" s="25">
        <f>(Δεδομένα!C19*Δεδομένα!C20)</f>
        <v>1920</v>
      </c>
      <c r="H6" s="24">
        <f>(((F6*Δεδομένα!C16)+(G6*Δεδομένα!C18))/(Δεδομένα!C16+Δεδομένα!C18))</f>
        <v>1740</v>
      </c>
    </row>
    <row r="7" spans="2:8" ht="18" customHeight="1">
      <c r="B7" s="33" t="s">
        <v>37</v>
      </c>
      <c r="C7" s="25">
        <v>0</v>
      </c>
      <c r="D7" s="17"/>
      <c r="E7" s="33" t="s">
        <v>37</v>
      </c>
      <c r="F7" s="25">
        <f>Δεδομένα!C21*Δεδομένα!C4</f>
        <v>756</v>
      </c>
      <c r="G7" s="25">
        <f>Δεδομένα!C21*Δεδομένα!C4</f>
        <v>756</v>
      </c>
      <c r="H7" s="24">
        <f>((F7*Δεδομένα!C16)+('Μερικός προϋπολογισμός'!G7*Δεδομένα!C18))/(Δεδομένα!C16+Δεδομένα!C18)</f>
        <v>756</v>
      </c>
    </row>
    <row r="8" spans="2:8" ht="25.5" customHeight="1">
      <c r="B8" s="21" t="s">
        <v>39</v>
      </c>
      <c r="C8" s="24">
        <f>C6+C7</f>
        <v>1800</v>
      </c>
      <c r="D8" s="17"/>
      <c r="E8" s="21" t="s">
        <v>41</v>
      </c>
      <c r="F8" s="24">
        <f>SUM(F6:F7)</f>
        <v>2376</v>
      </c>
      <c r="G8" s="24">
        <f>SUM(G6:G7)</f>
        <v>2676</v>
      </c>
      <c r="H8" s="24">
        <f>SUM(H6:H7)</f>
        <v>2496</v>
      </c>
    </row>
    <row r="9" spans="2:8" ht="12.75">
      <c r="B9" s="28"/>
      <c r="C9" s="14"/>
      <c r="D9" s="2"/>
      <c r="E9" s="2"/>
      <c r="F9" s="19"/>
      <c r="G9" s="14"/>
      <c r="H9" s="14"/>
    </row>
    <row r="10" spans="2:8" ht="12.75" customHeight="1">
      <c r="B10" s="22" t="s">
        <v>0</v>
      </c>
      <c r="C10" s="32"/>
      <c r="D10" s="2"/>
      <c r="E10" s="23" t="s">
        <v>0</v>
      </c>
      <c r="F10" s="56"/>
      <c r="G10" s="57"/>
      <c r="H10" s="58"/>
    </row>
    <row r="11" spans="2:8" ht="12.75">
      <c r="B11" s="20" t="s">
        <v>38</v>
      </c>
      <c r="C11" s="25">
        <f>Δεδομένα!C9</f>
        <v>210</v>
      </c>
      <c r="D11" s="18"/>
      <c r="E11" s="5" t="s">
        <v>31</v>
      </c>
      <c r="F11" s="25">
        <f>Δεδομένα!C22</f>
        <v>112.5</v>
      </c>
      <c r="G11" s="25">
        <f>Δεδομένα!C22</f>
        <v>112.5</v>
      </c>
      <c r="H11" s="25">
        <f>((F11*Δεδομένα!C16)+(Δεδομένα!C22*Δεδομένα!C18))/(Δεδομένα!C16+Δεδομένα!C18)</f>
        <v>112.5</v>
      </c>
    </row>
    <row r="12" spans="2:8" ht="12.75">
      <c r="B12" s="20" t="s">
        <v>52</v>
      </c>
      <c r="C12" s="25">
        <f>Δεδομένα!C10+Δεδομένα!C11</f>
        <v>102</v>
      </c>
      <c r="D12" s="18"/>
      <c r="E12" s="5" t="s">
        <v>32</v>
      </c>
      <c r="F12" s="25">
        <f>Δεδομένα!C23</f>
        <v>42</v>
      </c>
      <c r="G12" s="25">
        <f>Δεδομένα!C23</f>
        <v>42</v>
      </c>
      <c r="H12" s="25">
        <f>((F12*Δεδομένα!C16)+('Μερικός προϋπολογισμός'!G12*Δεδομένα!C18))/(Δεδομένα!C16+Δεδομένα!C18)</f>
        <v>42</v>
      </c>
    </row>
    <row r="13" spans="2:8" ht="12.75">
      <c r="B13" s="20" t="s">
        <v>7</v>
      </c>
      <c r="C13" s="25">
        <f>Δεδομένα!C12*Δεδομένα!C28</f>
        <v>54</v>
      </c>
      <c r="D13" s="18"/>
      <c r="E13" s="5" t="s">
        <v>6</v>
      </c>
      <c r="F13" s="25">
        <f>Δεδομένα!C24</f>
        <v>150</v>
      </c>
      <c r="G13" s="25">
        <f>Δεδομένα!C24</f>
        <v>150</v>
      </c>
      <c r="H13" s="25">
        <f>((F13*Δεδομένα!C16)+('Μερικός προϋπολογισμός'!G13*Δεδομένα!C18))/(Δεδομένα!C16+Δεδομένα!C18)</f>
        <v>150</v>
      </c>
    </row>
    <row r="14" spans="2:8" ht="12.75">
      <c r="B14" s="20" t="s">
        <v>35</v>
      </c>
      <c r="C14" s="25">
        <f>Δεδομένα!C13*Δεδομένα!C29</f>
        <v>42</v>
      </c>
      <c r="D14" s="18"/>
      <c r="E14" s="5" t="s">
        <v>7</v>
      </c>
      <c r="F14" s="25">
        <f>Δεδομένα!C25*Δεδομένα!C28</f>
        <v>36.9</v>
      </c>
      <c r="G14" s="25">
        <f>Δεδομένα!C25*Δεδομένα!C28</f>
        <v>36.9</v>
      </c>
      <c r="H14" s="25">
        <f>((F14*Δεδομένα!C16)+('Μερικός προϋπολογισμός'!G14*Δεδομένα!C18))/(Δεδομένα!C16+Δεδομένα!C18)</f>
        <v>36.9</v>
      </c>
    </row>
    <row r="15" spans="2:8" ht="12.75">
      <c r="B15" s="20" t="s">
        <v>30</v>
      </c>
      <c r="C15" s="25">
        <f>(C11+C12+C13+C14)*Δεδομένα!C30/2</f>
        <v>13.668000000000001</v>
      </c>
      <c r="D15" s="18"/>
      <c r="E15" s="20" t="s">
        <v>35</v>
      </c>
      <c r="F15" s="25">
        <f>Δεδομένα!C26*Δεδομένα!C29</f>
        <v>67.5</v>
      </c>
      <c r="G15" s="25">
        <f>(Δεδομένα!C26*Δεδομένα!C29)</f>
        <v>67.5</v>
      </c>
      <c r="H15" s="25">
        <f>((F15*Δεδομένα!C16)+('Μερικός προϋπολογισμός'!G15*Δεδομένα!C18))/(Δεδομένα!C16+Δεδομένα!C18)</f>
        <v>67.5</v>
      </c>
    </row>
    <row r="16" spans="2:8" ht="12.75">
      <c r="B16" s="20" t="s">
        <v>33</v>
      </c>
      <c r="C16" s="25">
        <f>(Δεδομένα!C7*Δεδομένα!C8*Δεδομένα!C31)</f>
        <v>144</v>
      </c>
      <c r="D16" s="18"/>
      <c r="E16" s="20" t="s">
        <v>30</v>
      </c>
      <c r="F16" s="25">
        <f>(F11+F12+F13+F14+F15)*Δεδομένα!C30/2</f>
        <v>13.69815</v>
      </c>
      <c r="G16" s="25">
        <f>(G11+G12+G13+G14+G15)*Δεδομένα!C30/2</f>
        <v>13.69815</v>
      </c>
      <c r="H16" s="25">
        <f>(H11+H12+H13+H14+H15)*Δεδομένα!C30/2</f>
        <v>13.69815</v>
      </c>
    </row>
    <row r="17" spans="2:8" ht="26.25" customHeight="1">
      <c r="B17" s="29" t="s">
        <v>40</v>
      </c>
      <c r="C17" s="24">
        <f>SUM(C11:C16)</f>
        <v>565.668</v>
      </c>
      <c r="D17" s="18"/>
      <c r="E17" s="20" t="s">
        <v>33</v>
      </c>
      <c r="F17" s="25">
        <f>(Δεδομένα!C17*Δεδομένα!C8*Δεδομένα!C31)</f>
        <v>129.6</v>
      </c>
      <c r="G17" s="25">
        <f>Δεδομένα!C19*Δεδομένα!C20*Δεδομένα!C31</f>
        <v>153.6</v>
      </c>
      <c r="H17" s="25">
        <f>((F17*Δεδομένα!C16)+('Μερικός προϋπολογισμός'!G17*Δεδομένα!C18))/(Δεδομένα!C16+Δεδομένα!C18)</f>
        <v>139.2</v>
      </c>
    </row>
    <row r="18" spans="2:8" ht="26.25">
      <c r="B18" s="28"/>
      <c r="C18" s="44"/>
      <c r="D18" s="18"/>
      <c r="E18" s="21" t="s">
        <v>42</v>
      </c>
      <c r="F18" s="25">
        <f>SUM(F11:F17)</f>
        <v>552.1981499999999</v>
      </c>
      <c r="G18" s="25">
        <f>SUM(G11:G17)</f>
        <v>576.1981499999999</v>
      </c>
      <c r="H18" s="24">
        <f>SUM(H11:H17)</f>
        <v>561.79815</v>
      </c>
    </row>
    <row r="19" spans="2:8" ht="12.75">
      <c r="B19" s="43"/>
      <c r="C19" s="30"/>
      <c r="D19" s="18"/>
      <c r="E19" s="2"/>
      <c r="F19" s="26"/>
      <c r="G19" s="27"/>
      <c r="H19" s="27"/>
    </row>
    <row r="21" ht="12.75" customHeight="1"/>
    <row r="22" ht="13.5" thickBot="1"/>
    <row r="23" spans="2:6" ht="18" thickTop="1">
      <c r="B23" s="49" t="s">
        <v>47</v>
      </c>
      <c r="C23" s="50"/>
      <c r="E23" s="49" t="s">
        <v>48</v>
      </c>
      <c r="F23" s="50"/>
    </row>
    <row r="24" spans="2:6" ht="29.25" customHeight="1" thickBot="1">
      <c r="B24" s="36" t="s">
        <v>43</v>
      </c>
      <c r="C24" s="37">
        <f>C17</f>
        <v>565.668</v>
      </c>
      <c r="E24" s="39" t="s">
        <v>45</v>
      </c>
      <c r="F24" s="40">
        <f>H18</f>
        <v>561.79815</v>
      </c>
    </row>
    <row r="25" spans="2:6" ht="21" customHeight="1" thickTop="1">
      <c r="B25" s="51" t="s">
        <v>49</v>
      </c>
      <c r="C25" s="52"/>
      <c r="E25" s="53" t="s">
        <v>50</v>
      </c>
      <c r="F25" s="54"/>
    </row>
    <row r="26" spans="2:6" ht="27" thickBot="1">
      <c r="B26" s="38" t="s">
        <v>44</v>
      </c>
      <c r="C26" s="35">
        <f>H8</f>
        <v>2496</v>
      </c>
      <c r="E26" s="38" t="s">
        <v>46</v>
      </c>
      <c r="F26" s="41">
        <f>C8</f>
        <v>1800</v>
      </c>
    </row>
    <row r="27" ht="15.75" customHeight="1" thickTop="1"/>
    <row r="28" ht="13.5" thickBot="1"/>
    <row r="29" spans="2:5" ht="18" thickBot="1" thickTop="1">
      <c r="B29" s="47" t="s">
        <v>51</v>
      </c>
      <c r="C29" s="48"/>
      <c r="D29" s="48"/>
      <c r="E29" s="42">
        <f>(C24+C26)-(F24+F26)</f>
        <v>699.86985</v>
      </c>
    </row>
    <row r="30" ht="13.5" thickTop="1">
      <c r="C30" s="34"/>
    </row>
    <row r="36" ht="12.75" customHeight="1"/>
    <row r="37" ht="12.75">
      <c r="K37" s="6"/>
    </row>
    <row r="40" ht="12.75" customHeight="1"/>
  </sheetData>
  <sheetProtection/>
  <mergeCells count="9">
    <mergeCell ref="B29:D29"/>
    <mergeCell ref="B23:C23"/>
    <mergeCell ref="E23:F23"/>
    <mergeCell ref="B25:C25"/>
    <mergeCell ref="E25:F25"/>
    <mergeCell ref="C4:C5"/>
    <mergeCell ref="F10:H10"/>
    <mergeCell ref="E4:E5"/>
    <mergeCell ref="F4:H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ΓιαΜάθημα</cp:lastModifiedBy>
  <dcterms:created xsi:type="dcterms:W3CDTF">2011-11-24T11:51:37Z</dcterms:created>
  <dcterms:modified xsi:type="dcterms:W3CDTF">2014-09-27T00:16:12Z</dcterms:modified>
  <cp:category/>
  <cp:version/>
  <cp:contentType/>
  <cp:contentStatus/>
</cp:coreProperties>
</file>