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Νέες επενδύσεις" sheetId="1" r:id="rId1"/>
    <sheet name="Ωρες άμελξης" sheetId="2" r:id="rId2"/>
    <sheet name="Μερικός προϋπολογισμός" sheetId="3" r:id="rId3"/>
  </sheets>
  <definedNames>
    <definedName name="_xlnm.Print_Area" localSheetId="2">'Μερικός προϋπολογισμός'!$C$7:$F$49</definedName>
    <definedName name="_xlnm.Print_Area" localSheetId="0">'Νέες επενδύσεις'!$C$9:$N$25</definedName>
  </definedNames>
  <calcPr fullCalcOnLoad="1"/>
</workbook>
</file>

<file path=xl/sharedStrings.xml><?xml version="1.0" encoding="utf-8"?>
<sst xmlns="http://schemas.openxmlformats.org/spreadsheetml/2006/main" count="109" uniqueCount="107">
  <si>
    <t>Υπολειμματική αξία</t>
  </si>
  <si>
    <t>Σύνολο παραγωγικής ζωής</t>
  </si>
  <si>
    <t>Απόσβεση</t>
  </si>
  <si>
    <t>Αξία αγοράς ή κατασκευής</t>
  </si>
  <si>
    <t>Αξία στην αρχή της παραγωγικής περιόδου</t>
  </si>
  <si>
    <t>Αξία στο τέλος της παραγωγικής περιόδου</t>
  </si>
  <si>
    <t>Δαπάνες ασφαλίστρων</t>
  </si>
  <si>
    <t>Α. Πρόσθετα έσοδα</t>
  </si>
  <si>
    <t>Αξία γαλακτοπαραγωγής με τη χρήση αμελκτικού συγκροτήματος</t>
  </si>
  <si>
    <t>Γ. Περικοπτόμενα έσοδα</t>
  </si>
  <si>
    <t>Αξία γαλακτοπαραγωγής με χειρονακτική άμελξη</t>
  </si>
  <si>
    <t>Δ. Πρόσθετες Δαπάνες (με τη χρήση αμελκτικού συγκροτήματος)</t>
  </si>
  <si>
    <t>B. Περικοπτόμενες Δαπάνες (χειρονακτική άμελξη)</t>
  </si>
  <si>
    <t>(α)</t>
  </si>
  <si>
    <t>(β)</t>
  </si>
  <si>
    <t>(γ)</t>
  </si>
  <si>
    <t>δ=(α-β)/γ</t>
  </si>
  <si>
    <t>ε=α-δ</t>
  </si>
  <si>
    <t>ζ=στ*5,85%</t>
  </si>
  <si>
    <t>η=στ*3% (μηχανήματα) ή *1%(κατασκευές)</t>
  </si>
  <si>
    <t>θ=στ*0,1%</t>
  </si>
  <si>
    <t>Πίνακας 1. Υπολογισμός απόσβεσης, τόκου, συντήρησης και ασφαλίστρων των νέων επενδύσεων</t>
  </si>
  <si>
    <t>ΣΥΝΟΛΟ</t>
  </si>
  <si>
    <t>Βελτίωση Ακαθάριστης Προστιθέμενης Αξίας ((Α+Β)-(Γ+Δ))</t>
  </si>
  <si>
    <t>Κατηγορία επένδυσης</t>
  </si>
  <si>
    <t>Χαρακτηριστικά επένδυσης</t>
  </si>
  <si>
    <t>Στοιχεία επενδύσεων μονίμου και ημιμονίμου κεφαλαίου</t>
  </si>
  <si>
    <t>Σύστημα άμελξης</t>
  </si>
  <si>
    <t>Αμελκτήριο (30*5)</t>
  </si>
  <si>
    <t>Παγολεκάνη</t>
  </si>
  <si>
    <t xml:space="preserve">Τόκος επι του Μέσου Επενδυμένου Κεφαλαίου </t>
  </si>
  <si>
    <t xml:space="preserve">Δαπάνες συντήρησης </t>
  </si>
  <si>
    <r>
      <t xml:space="preserve">Τιμή πώλησης πρόβειου γάλακτος αμελγόμενου με τη χρήση αμελκτικής μηχανής </t>
    </r>
    <r>
      <rPr>
        <b/>
        <sz val="10"/>
        <rFont val="Tahoma"/>
        <family val="2"/>
      </rPr>
      <t>(β)</t>
    </r>
  </si>
  <si>
    <r>
      <t xml:space="preserve">Αξία πρόβειου γάλακτος </t>
    </r>
    <r>
      <rPr>
        <b/>
        <i/>
        <sz val="10"/>
        <rFont val="Tahoma"/>
        <family val="2"/>
      </rPr>
      <t>(γ=(α*β))</t>
    </r>
  </si>
  <si>
    <r>
      <t xml:space="preserve">Τιμή πώλησης αιγείου γάλακτος αμελγόμενου με τη χρήση αμελκτικής μηχανής </t>
    </r>
    <r>
      <rPr>
        <b/>
        <sz val="10"/>
        <rFont val="Tahoma"/>
        <family val="2"/>
      </rPr>
      <t>(ε)</t>
    </r>
  </si>
  <si>
    <r>
      <t xml:space="preserve">Αξία αιγείου γάλακτος </t>
    </r>
    <r>
      <rPr>
        <b/>
        <i/>
        <sz val="10"/>
        <rFont val="Tahoma"/>
        <family val="2"/>
      </rPr>
      <t>(στ=(δ*ε))</t>
    </r>
  </si>
  <si>
    <r>
      <t xml:space="preserve">Σύνολο αξίας γαλακτοπαραγωγής αιγοπροβάτων με τη χρήση αμελκτικής μηχανής </t>
    </r>
    <r>
      <rPr>
        <b/>
        <i/>
        <sz val="10"/>
        <rFont val="Tahoma"/>
        <family val="2"/>
      </rPr>
      <t>(ζ =γ+στ)</t>
    </r>
  </si>
  <si>
    <r>
      <t xml:space="preserve">Αμοιβή σταβλίτη/ώρα </t>
    </r>
    <r>
      <rPr>
        <b/>
        <sz val="10"/>
        <rFont val="Tahoma"/>
        <family val="2"/>
      </rPr>
      <t>(θ)</t>
    </r>
  </si>
  <si>
    <r>
      <t>Σύνολο δαπανών εργασίας χειρονακτικής άμελξης</t>
    </r>
    <r>
      <rPr>
        <b/>
        <i/>
        <sz val="10"/>
        <rFont val="Tahoma"/>
        <family val="2"/>
      </rPr>
      <t xml:space="preserve"> (ι=η*θ)</t>
    </r>
  </si>
  <si>
    <r>
      <t xml:space="preserve">Αιγοπρόβατα που αρμέγονται ανά ώρα με βάση την αγοραζόμενη αμελκτική μηχανή </t>
    </r>
    <r>
      <rPr>
        <b/>
        <sz val="10"/>
        <rFont val="Tahoma"/>
        <family val="2"/>
      </rPr>
      <t>(α)</t>
    </r>
  </si>
  <si>
    <r>
      <t xml:space="preserve">Αριθμός αμελγόμενων βελτιωμένων προβατινών </t>
    </r>
    <r>
      <rPr>
        <b/>
        <sz val="10"/>
        <rFont val="Tahoma"/>
        <family val="2"/>
      </rPr>
      <t>(β)</t>
    </r>
  </si>
  <si>
    <r>
      <t xml:space="preserve">Μέση γαλακτοπαραγωγή ανά αμελγόμενη βελτιωμένη προβατίνα </t>
    </r>
    <r>
      <rPr>
        <b/>
        <sz val="10"/>
        <rFont val="Tahoma"/>
        <family val="2"/>
      </rPr>
      <t>(γ)</t>
    </r>
  </si>
  <si>
    <r>
      <t xml:space="preserve">Ωρες χειρονακτικής άμελξης βελτιωμένων προβατινών </t>
    </r>
    <r>
      <rPr>
        <b/>
        <sz val="10"/>
        <rFont val="Tahoma"/>
        <family val="2"/>
      </rPr>
      <t>(δ=((β*γ)/(50/3)))</t>
    </r>
  </si>
  <si>
    <r>
      <t xml:space="preserve">Αμελκτική περίοδος βελτιωμένων προβατινών σε ημέρες </t>
    </r>
    <r>
      <rPr>
        <b/>
        <sz val="10"/>
        <rFont val="Tahoma"/>
        <family val="2"/>
      </rPr>
      <t xml:space="preserve">(ε) </t>
    </r>
  </si>
  <si>
    <r>
      <t xml:space="preserve">Ωρες λειτουργίας της αμελκτικής μηχανής για άρμεγμα βελτιωμένων προβατινών </t>
    </r>
    <r>
      <rPr>
        <b/>
        <sz val="10"/>
        <rFont val="Tahoma"/>
        <family val="2"/>
      </rPr>
      <t>(στ= ε*2*(β/α))</t>
    </r>
  </si>
  <si>
    <r>
      <t xml:space="preserve">Αριθμός αμελγόμενων ημιβελτιωμένων προβατινών </t>
    </r>
    <r>
      <rPr>
        <b/>
        <sz val="10"/>
        <rFont val="Tahoma"/>
        <family val="2"/>
      </rPr>
      <t>(ζ)</t>
    </r>
  </si>
  <si>
    <r>
      <t xml:space="preserve">Μέση γαλακτοπαραγωγή ανά αμελγόμενη ημιβελτιωμένη προβατίνα </t>
    </r>
    <r>
      <rPr>
        <b/>
        <sz val="10"/>
        <rFont val="Tahoma"/>
        <family val="2"/>
      </rPr>
      <t>(η)</t>
    </r>
  </si>
  <si>
    <r>
      <t xml:space="preserve">Ωρες χειρονακτικής άμελξης ημιβελτιωμένων προβατινών </t>
    </r>
    <r>
      <rPr>
        <b/>
        <sz val="10"/>
        <rFont val="Tahoma"/>
        <family val="2"/>
      </rPr>
      <t>(θ=((ζ*η)/(50/3)))</t>
    </r>
  </si>
  <si>
    <r>
      <t xml:space="preserve">Αμελκτική περίοδος ημιβελτιωμένων προβατινών σε ημέρες </t>
    </r>
    <r>
      <rPr>
        <b/>
        <sz val="10"/>
        <rFont val="Tahoma"/>
        <family val="2"/>
      </rPr>
      <t xml:space="preserve">(ι) </t>
    </r>
  </si>
  <si>
    <r>
      <t xml:space="preserve">Ωρες λειτουργίας της αμελκτικής μηχανής για άρμεγμα ημιβελτιωμένων προβατινών </t>
    </r>
    <r>
      <rPr>
        <b/>
        <sz val="10"/>
        <rFont val="Tahoma"/>
        <family val="2"/>
      </rPr>
      <t>(κ= ι*2*(ζ/α))</t>
    </r>
  </si>
  <si>
    <r>
      <t xml:space="preserve">Αριθμός αμελγόμενων αβελτίωτων προβατινών </t>
    </r>
    <r>
      <rPr>
        <b/>
        <sz val="10"/>
        <rFont val="Tahoma"/>
        <family val="2"/>
      </rPr>
      <t>(λ)</t>
    </r>
  </si>
  <si>
    <r>
      <t xml:space="preserve">Μέση γαλακτοπαραγωγή ανά αμελγόμενη αβελτίωτη προβατίνα </t>
    </r>
    <r>
      <rPr>
        <b/>
        <sz val="10"/>
        <rFont val="Tahoma"/>
        <family val="2"/>
      </rPr>
      <t>(μ)</t>
    </r>
  </si>
  <si>
    <r>
      <t xml:space="preserve">Ωρες χειρονακτικής άμελξης αβελτίωτων προβατινών </t>
    </r>
    <r>
      <rPr>
        <b/>
        <sz val="10"/>
        <rFont val="Tahoma"/>
        <family val="2"/>
      </rPr>
      <t>(ν=((λ*μ)/(50/3)))</t>
    </r>
  </si>
  <si>
    <r>
      <t xml:space="preserve">Αμελκτική περίοδος αβελτίωτων προβατινών σε ημέρες </t>
    </r>
    <r>
      <rPr>
        <b/>
        <sz val="10"/>
        <rFont val="Tahoma"/>
        <family val="2"/>
      </rPr>
      <t xml:space="preserve">(ξ) </t>
    </r>
  </si>
  <si>
    <r>
      <t xml:space="preserve">Ωρες λειτουργίας της αμελκτικής μηχανής για άρμεγμα αβελτίωτων προβατινών </t>
    </r>
    <r>
      <rPr>
        <b/>
        <sz val="10"/>
        <rFont val="Tahoma"/>
        <family val="2"/>
      </rPr>
      <t>(ο= ξ*2*(λ/α))</t>
    </r>
  </si>
  <si>
    <r>
      <t xml:space="preserve">Αριθμός αμελγόμενων βελτιωμένων αιγών </t>
    </r>
    <r>
      <rPr>
        <b/>
        <sz val="10"/>
        <rFont val="Tahoma"/>
        <family val="2"/>
      </rPr>
      <t>(π)</t>
    </r>
  </si>
  <si>
    <r>
      <t xml:space="preserve">Μέση γαλακτοπαραγωγή ανά αμελγόμενη βελτιωμένη αίγα </t>
    </r>
    <r>
      <rPr>
        <b/>
        <sz val="10"/>
        <rFont val="Tahoma"/>
        <family val="2"/>
      </rPr>
      <t>(ρ)</t>
    </r>
  </si>
  <si>
    <r>
      <t xml:space="preserve">Ωρες χειρονακτικής άμελξης βελτιωμένων αιγών </t>
    </r>
    <r>
      <rPr>
        <b/>
        <sz val="10"/>
        <rFont val="Tahoma"/>
        <family val="2"/>
      </rPr>
      <t>(υ=((π*ρ)/(50/3)))</t>
    </r>
  </si>
  <si>
    <r>
      <t xml:space="preserve">Αμελκτική περίοδος βελτιωμένων αιγών σε ημέρες </t>
    </r>
    <r>
      <rPr>
        <b/>
        <sz val="10"/>
        <rFont val="Tahoma"/>
        <family val="2"/>
      </rPr>
      <t xml:space="preserve">(φ) </t>
    </r>
  </si>
  <si>
    <r>
      <t xml:space="preserve">Ωρες λειτουργίας της αμελκτικής μηχανής για άρμεγμα βελτιωμένων αιγών </t>
    </r>
    <r>
      <rPr>
        <b/>
        <sz val="10"/>
        <rFont val="Tahoma"/>
        <family val="2"/>
      </rPr>
      <t>(χ= φ*2*(π/α))</t>
    </r>
  </si>
  <si>
    <r>
      <t xml:space="preserve">Αριθμός αμελγόμενων ημιβελτιωμένων αιγών </t>
    </r>
    <r>
      <rPr>
        <b/>
        <sz val="10"/>
        <rFont val="Tahoma"/>
        <family val="2"/>
      </rPr>
      <t>(ψ)</t>
    </r>
  </si>
  <si>
    <r>
      <t xml:space="preserve">Μέση γαλακτοπαραγωγή ανά αμελγόμενη ημιβελτιωμένη αίγα </t>
    </r>
    <r>
      <rPr>
        <b/>
        <sz val="10"/>
        <rFont val="Tahoma"/>
        <family val="2"/>
      </rPr>
      <t>(ω)</t>
    </r>
  </si>
  <si>
    <r>
      <t xml:space="preserve">Ωρες χειρονακτικής άμελξης ημιβελτιωμένων αιγών </t>
    </r>
    <r>
      <rPr>
        <b/>
        <sz val="10"/>
        <rFont val="Tahoma"/>
        <family val="2"/>
      </rPr>
      <t>(ια=((ψ*ω)/(50/3)))</t>
    </r>
  </si>
  <si>
    <r>
      <t xml:space="preserve">Αμελκτική περίοδος ημιβελτιωμένων αιγών σε ημέρες </t>
    </r>
    <r>
      <rPr>
        <b/>
        <sz val="10"/>
        <rFont val="Tahoma"/>
        <family val="2"/>
      </rPr>
      <t xml:space="preserve">(ιβ) </t>
    </r>
  </si>
  <si>
    <r>
      <t xml:space="preserve">Ωρες λειτουργίας της αμελκτικής μηχανής για άρμεγμα ημιβελτιωμένων αιγών </t>
    </r>
    <r>
      <rPr>
        <b/>
        <sz val="10"/>
        <rFont val="Tahoma"/>
        <family val="2"/>
      </rPr>
      <t>(ιγ= ιβ*2*(ψ/α))</t>
    </r>
  </si>
  <si>
    <r>
      <t xml:space="preserve">Αριθμός αμελγόμενων αβελτίωτων αιγών </t>
    </r>
    <r>
      <rPr>
        <b/>
        <sz val="10"/>
        <rFont val="Tahoma"/>
        <family val="2"/>
      </rPr>
      <t>(ιδ)</t>
    </r>
  </si>
  <si>
    <r>
      <t xml:space="preserve">Μέση γαλακτοπαραγωγή ανά αμελγόμενη αβελτίωτη αίγα </t>
    </r>
    <r>
      <rPr>
        <b/>
        <sz val="10"/>
        <rFont val="Tahoma"/>
        <family val="2"/>
      </rPr>
      <t>(ιε)</t>
    </r>
  </si>
  <si>
    <r>
      <t xml:space="preserve">Ωρες χειρονακτικής άμελξης αβελτίωτων αιγών </t>
    </r>
    <r>
      <rPr>
        <b/>
        <sz val="10"/>
        <rFont val="Tahoma"/>
        <family val="2"/>
      </rPr>
      <t>(ιστ=((ιδ*ιε)/(50/3)))</t>
    </r>
  </si>
  <si>
    <r>
      <t xml:space="preserve">Αμελκτική περίοδος αβελτίωτων αιγών σε ημέρες </t>
    </r>
    <r>
      <rPr>
        <b/>
        <sz val="10"/>
        <rFont val="Tahoma"/>
        <family val="2"/>
      </rPr>
      <t xml:space="preserve">(ιζ) </t>
    </r>
  </si>
  <si>
    <r>
      <t xml:space="preserve">Ωρες λειτουργίας της αμελκτικής μηχανής για άρμεγμα αβελτίωτων προβατινών </t>
    </r>
    <r>
      <rPr>
        <b/>
        <sz val="10"/>
        <rFont val="Tahoma"/>
        <family val="2"/>
      </rPr>
      <t>(ιη= ιζ*2*(ιδ/α))</t>
    </r>
  </si>
  <si>
    <r>
      <t>Σύνολο  γαλακτοπαραγωγής προβατινών</t>
    </r>
    <r>
      <rPr>
        <b/>
        <sz val="10"/>
        <rFont val="Tahoma"/>
        <family val="2"/>
      </rPr>
      <t>(α =(β πίνακα 2*γ πίνακα 2)+(ζ πίνακα 2*η πίνακα 2)+(λ πίνακα 2* μ πίνακα 2) )</t>
    </r>
  </si>
  <si>
    <r>
      <t xml:space="preserve">Ώρες χειρονακτικής άμελξης </t>
    </r>
    <r>
      <rPr>
        <b/>
        <sz val="10"/>
        <rFont val="Tahoma"/>
        <family val="2"/>
      </rPr>
      <t xml:space="preserve"> (η =δ πίνακα 2+ θ πίνακα 2 + ν πίνακα 2+ υ πίνακα 2+ ια πίνακα 2+ ιστ πίνακα 2)</t>
    </r>
  </si>
  <si>
    <r>
      <t>Σύνολο  γαλακτοπαραγωγής προβατινών</t>
    </r>
    <r>
      <rPr>
        <b/>
        <sz val="10"/>
        <rFont val="Tahoma"/>
        <family val="2"/>
      </rPr>
      <t>(κ =(β πίνακα 2*γ πίνακα 2)+(ζ πίνακα 2*η πίνακα 2)+(λ πίνακα 2* μ πίνακα 2) )</t>
    </r>
  </si>
  <si>
    <r>
      <t xml:space="preserve">Τιμή πώλησης πρόβειου γάλακτος αμελγόμενου χειρονακτικά </t>
    </r>
    <r>
      <rPr>
        <b/>
        <sz val="10"/>
        <rFont val="Tahoma"/>
        <family val="2"/>
      </rPr>
      <t>(λ)</t>
    </r>
  </si>
  <si>
    <r>
      <t xml:space="preserve">Αξία πρόβειου γάλακτος </t>
    </r>
    <r>
      <rPr>
        <b/>
        <i/>
        <sz val="10"/>
        <rFont val="Tahoma"/>
        <family val="2"/>
      </rPr>
      <t>(μ=(κ*λ))</t>
    </r>
  </si>
  <si>
    <r>
      <t xml:space="preserve">Σύνολο γαλακτοπαραγωγής αιγών </t>
    </r>
    <r>
      <rPr>
        <b/>
        <sz val="10"/>
        <rFont val="Tahoma"/>
        <family val="2"/>
      </rPr>
      <t>(ν = (π πίνακα 2* ρ πίνακα 2)+(ψ πίνακα 2*ω πίνακα 2)+(ιδ πίνακα 2*ιε πίνακα 2)</t>
    </r>
  </si>
  <si>
    <r>
      <t xml:space="preserve">Σύνολο γαλακτοπαραγωγής αιγών </t>
    </r>
    <r>
      <rPr>
        <b/>
        <sz val="10"/>
        <rFont val="Tahoma"/>
        <family val="2"/>
      </rPr>
      <t>(δ = (π πίνακα 2* ρ πίνακα 2)+(ψ πίνακα 2*ω πίνακα 2)+(ιδ πίνακα 2*ιε πίνακα 2)</t>
    </r>
  </si>
  <si>
    <r>
      <t xml:space="preserve">Τιμή πώλησης αιγείου γάλακτος αμελγόμενου χειρονακτικά </t>
    </r>
    <r>
      <rPr>
        <b/>
        <sz val="10"/>
        <rFont val="Tahoma"/>
        <family val="2"/>
      </rPr>
      <t>(ξ)</t>
    </r>
  </si>
  <si>
    <r>
      <t xml:space="preserve">Αξία αιγείου γάλακτος </t>
    </r>
    <r>
      <rPr>
        <b/>
        <i/>
        <sz val="10"/>
        <rFont val="Tahoma"/>
        <family val="2"/>
      </rPr>
      <t>(ο=(ν*ξ))</t>
    </r>
  </si>
  <si>
    <r>
      <t xml:space="preserve">Σύνολο αξίας γαλακτοπαραγωγής αιγοπροβάτων με χειρονακτική άμελξη </t>
    </r>
    <r>
      <rPr>
        <b/>
        <i/>
        <sz val="10"/>
        <rFont val="Tahoma"/>
        <family val="2"/>
      </rPr>
      <t>(π =μ+ο)</t>
    </r>
  </si>
  <si>
    <r>
      <t xml:space="preserve">Αποσβέσεις </t>
    </r>
    <r>
      <rPr>
        <b/>
        <sz val="10"/>
        <rFont val="Tahoma"/>
        <family val="2"/>
      </rPr>
      <t>(ρ =Σδ πίνακα 1)</t>
    </r>
  </si>
  <si>
    <r>
      <t xml:space="preserve">Τόκος επι των πρόσθετων επενδύσεων της μηχανικής άμελξης </t>
    </r>
    <r>
      <rPr>
        <b/>
        <sz val="10"/>
        <rFont val="Tahoma"/>
        <family val="2"/>
      </rPr>
      <t>(υ=Σζ πίνακα 1)</t>
    </r>
  </si>
  <si>
    <r>
      <t xml:space="preserve">Δαπάνες συντήρησης επι των πρόσθετων επενδύσεων της μηχανικής άμελξης </t>
    </r>
    <r>
      <rPr>
        <b/>
        <sz val="10"/>
        <rFont val="Tahoma"/>
        <family val="2"/>
      </rPr>
      <t>(φ=Ση πίνακα 1)</t>
    </r>
  </si>
  <si>
    <r>
      <t xml:space="preserve">Δαπάνες ασφαλίστρων επι των πρόσθετων επενδύσεων της μηχανικής άμελξης </t>
    </r>
    <r>
      <rPr>
        <b/>
        <sz val="10"/>
        <rFont val="Tahoma"/>
        <family val="2"/>
      </rPr>
      <t>(χ= Σθ πίνακα 1)</t>
    </r>
  </si>
  <si>
    <r>
      <t>Ωρες ανθρώπινης εργασίας κατά τη μηχανική άμελξη</t>
    </r>
    <r>
      <rPr>
        <b/>
        <sz val="10"/>
        <rFont val="Tahoma"/>
        <family val="2"/>
      </rPr>
      <t xml:space="preserve"> (ψ=(στ πίνακα 2+κ πίνακα 2+ο πίνακα 2+χ πίνακα 2+ιγ πίνακα 2+ιη πίνακα 2 ))</t>
    </r>
  </si>
  <si>
    <r>
      <t xml:space="preserve">Αμοιβή σταβλίτη/ώρα </t>
    </r>
    <r>
      <rPr>
        <b/>
        <sz val="10"/>
        <rFont val="Tahoma"/>
        <family val="2"/>
      </rPr>
      <t>(ω)</t>
    </r>
  </si>
  <si>
    <r>
      <t xml:space="preserve">Αμοιβή ανθρωπινης εργασίας κατά τη μηχανική άμελξη </t>
    </r>
    <r>
      <rPr>
        <b/>
        <sz val="10"/>
        <rFont val="Tahoma"/>
        <family val="2"/>
      </rPr>
      <t>(ια=ψ*ω)</t>
    </r>
  </si>
  <si>
    <r>
      <t xml:space="preserve">Ωρες λειτουργίας αμελκτικής μηχανής </t>
    </r>
    <r>
      <rPr>
        <b/>
        <sz val="10"/>
        <rFont val="Tahoma"/>
        <family val="2"/>
      </rPr>
      <t>(ιβ=(στ πίνακα 2+κ πίνακα 2+ο πίνακα 2+χ πίνακα 2+ιγ πίνακα 2+ιη πίνακα 2 ))</t>
    </r>
  </si>
  <si>
    <r>
      <t xml:space="preserve">Ωρες λειτουργίας παγολεκάνης </t>
    </r>
    <r>
      <rPr>
        <b/>
        <sz val="10"/>
        <rFont val="Tahoma"/>
        <family val="2"/>
      </rPr>
      <t>(ιγ = 24* ιθ πίνακα 2  )</t>
    </r>
  </si>
  <si>
    <r>
      <t xml:space="preserve">Μέγιστη αμελκτική περίοδος σε ημέρες </t>
    </r>
    <r>
      <rPr>
        <b/>
        <sz val="10"/>
        <rFont val="Tahoma"/>
        <family val="2"/>
      </rPr>
      <t>(ιθ)</t>
    </r>
  </si>
  <si>
    <r>
      <t xml:space="preserve">Τιμή ηλεκτρ. KWH </t>
    </r>
    <r>
      <rPr>
        <b/>
        <sz val="10"/>
        <rFont val="Tahoma"/>
        <family val="2"/>
      </rPr>
      <t>(ιδ)</t>
    </r>
  </si>
  <si>
    <r>
      <t xml:space="preserve">Τιμή πετρελ/λίτρο </t>
    </r>
    <r>
      <rPr>
        <b/>
        <sz val="10"/>
        <rFont val="Tahoma"/>
        <family val="2"/>
      </rPr>
      <t>(ιε)</t>
    </r>
  </si>
  <si>
    <r>
      <t>Δαπάνες κατανάλωσης ρεύματος λειτουργίας αμελκτικής μηχανής</t>
    </r>
    <r>
      <rPr>
        <b/>
        <sz val="10"/>
        <rFont val="Tahoma"/>
        <family val="2"/>
      </rPr>
      <t xml:space="preserve"> (ιστ=0,73*HP*ιβ*ιδ)</t>
    </r>
  </si>
  <si>
    <t>Ιπποδύναμη (HP)</t>
  </si>
  <si>
    <t xml:space="preserve">Ηλεκτροκινητήρας </t>
  </si>
  <si>
    <r>
      <t xml:space="preserve">Δαπάνες κατανάλωσης ρεύματος λειτουργίας παγολεκάνης </t>
    </r>
    <r>
      <rPr>
        <b/>
        <sz val="10"/>
        <rFont val="Tahoma"/>
        <family val="2"/>
      </rPr>
      <t>(ιζ=0,73*HP*ιγ*ιδ)</t>
    </r>
  </si>
  <si>
    <t>Α. = ζ</t>
  </si>
  <si>
    <t>Β= ι</t>
  </si>
  <si>
    <r>
      <t>Δαπάνες κατανάλωσης πετρελαίου λειτουργίας αμελκτικής μηχανής</t>
    </r>
    <r>
      <rPr>
        <b/>
        <sz val="10"/>
        <rFont val="Tahoma"/>
        <family val="2"/>
      </rPr>
      <t xml:space="preserve"> (ιη=0,20*HP*ιβ*ιε)</t>
    </r>
  </si>
  <si>
    <r>
      <t>Δαπάνες κατανάλωσης πετρελαίου λειτουργίας παγολεκάνης</t>
    </r>
    <r>
      <rPr>
        <b/>
        <sz val="10"/>
        <rFont val="Tahoma"/>
        <family val="2"/>
      </rPr>
      <t xml:space="preserve"> (ιθ=0,20*HP*ιγ*ιε)</t>
    </r>
  </si>
  <si>
    <t>Γ.= π</t>
  </si>
  <si>
    <t>Δ= ρ+υ+φ+χ+ια+ιστ+ιζ+ιη+ιθ</t>
  </si>
  <si>
    <t>Τούβλα, πλακίδια, κεραμύδια</t>
  </si>
  <si>
    <t>Πίνακας 2. Υπολογισμός συνολικής γαλακτοπαραγωγής, ωρών χειρονακτικής άμελξης και ωρών λειτουργίας της αμελκτικής μηχανής</t>
  </si>
  <si>
    <t>ΠΙΝΑΚΑΣ 3. ΥΠΟΛΟΓΙΣΜΟΣ ΤΗΣ ΒΕΛΤΙΩΣΗΣ ΤΗΣ ΑΚΑΘΑΡΙΣΤΗΣ ΠΡΟΣΤΙΘΕΜΕΝΗΣ ΑΞΙΑΣ ΠΑΡΑΓΩΓΗΣ ΛΟΓΩ ΜΗΧΑΝΙΚΗΣ ΑΜΕΛΞΗΣ</t>
  </si>
  <si>
    <t xml:space="preserve">Μέσο Επενδυμένο κεφάλαιο </t>
  </si>
  <si>
    <t>στ=(α+ε)/2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</si>
</sst>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0" xfId="0" applyFont="1" applyFill="1" applyBorder="1" applyAlignment="1">
      <alignment/>
    </xf>
    <xf numFmtId="0" fontId="5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6" fillId="3" borderId="1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O25"/>
  <sheetViews>
    <sheetView tabSelected="1" workbookViewId="0" topLeftCell="A1">
      <selection activeCell="L12" sqref="L12:L14"/>
    </sheetView>
  </sheetViews>
  <sheetFormatPr defaultColWidth="9.140625" defaultRowHeight="12.75"/>
  <cols>
    <col min="3" max="3" width="15.8515625" style="0" customWidth="1"/>
    <col min="4" max="4" width="16.28125" style="0" customWidth="1"/>
    <col min="5" max="5" width="12.8515625" style="0" customWidth="1"/>
    <col min="6" max="6" width="14.00390625" style="0" customWidth="1"/>
    <col min="7" max="7" width="13.57421875" style="0" customWidth="1"/>
    <col min="8" max="8" width="10.7109375" style="0" customWidth="1"/>
    <col min="9" max="9" width="13.8515625" style="0" customWidth="1"/>
    <col min="10" max="10" width="13.42187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16.57421875" style="0" customWidth="1"/>
  </cols>
  <sheetData>
    <row r="9" spans="3:15" ht="15.75" thickBot="1">
      <c r="C9" s="39" t="s">
        <v>21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3:15" ht="93.75" customHeight="1" thickTop="1">
      <c r="C10" s="36" t="s">
        <v>26</v>
      </c>
      <c r="D10" s="37"/>
      <c r="E10" s="38"/>
      <c r="F10" s="10" t="s">
        <v>3</v>
      </c>
      <c r="G10" s="10" t="s">
        <v>0</v>
      </c>
      <c r="H10" s="10" t="s">
        <v>1</v>
      </c>
      <c r="I10" s="10" t="s">
        <v>2</v>
      </c>
      <c r="J10" s="10" t="s">
        <v>4</v>
      </c>
      <c r="K10" s="10" t="s">
        <v>5</v>
      </c>
      <c r="L10" s="10" t="s">
        <v>105</v>
      </c>
      <c r="M10" s="10" t="s">
        <v>30</v>
      </c>
      <c r="N10" s="10" t="s">
        <v>31</v>
      </c>
      <c r="O10" s="11" t="s">
        <v>6</v>
      </c>
    </row>
    <row r="11" spans="3:15" ht="44.25" customHeight="1">
      <c r="C11" s="12" t="s">
        <v>24</v>
      </c>
      <c r="D11" s="1" t="s">
        <v>25</v>
      </c>
      <c r="E11" s="31" t="s">
        <v>93</v>
      </c>
      <c r="F11" s="3" t="s">
        <v>13</v>
      </c>
      <c r="G11" s="3" t="s">
        <v>14</v>
      </c>
      <c r="H11" s="3" t="s">
        <v>15</v>
      </c>
      <c r="I11" s="3" t="s">
        <v>16</v>
      </c>
      <c r="J11" s="3" t="s">
        <v>13</v>
      </c>
      <c r="K11" s="3" t="s">
        <v>17</v>
      </c>
      <c r="L11" s="4" t="s">
        <v>106</v>
      </c>
      <c r="M11" s="3" t="s">
        <v>18</v>
      </c>
      <c r="N11" s="4" t="s">
        <v>19</v>
      </c>
      <c r="O11" s="32" t="s">
        <v>20</v>
      </c>
    </row>
    <row r="12" spans="3:15" ht="12.75">
      <c r="C12" s="13" t="s">
        <v>27</v>
      </c>
      <c r="D12" s="2" t="s">
        <v>94</v>
      </c>
      <c r="E12" s="24">
        <v>2</v>
      </c>
      <c r="F12" s="2">
        <v>28000</v>
      </c>
      <c r="G12" s="2">
        <f>F12*0.05</f>
        <v>1400</v>
      </c>
      <c r="H12" s="2">
        <v>10</v>
      </c>
      <c r="I12" s="20">
        <f>(F12-G12)/H12</f>
        <v>2660</v>
      </c>
      <c r="J12" s="2">
        <f>F12</f>
        <v>28000</v>
      </c>
      <c r="K12" s="20">
        <f>F12-I12</f>
        <v>25340</v>
      </c>
      <c r="L12" s="20">
        <f>(J12+K12)/2</f>
        <v>26670</v>
      </c>
      <c r="M12" s="20">
        <f>L12*0.0585</f>
        <v>1560.1950000000002</v>
      </c>
      <c r="N12" s="20">
        <f>L12*0.03</f>
        <v>800.1</v>
      </c>
      <c r="O12" s="21">
        <f>L12*0.001</f>
        <v>26.67</v>
      </c>
    </row>
    <row r="13" spans="3:15" ht="25.5">
      <c r="C13" s="13" t="s">
        <v>28</v>
      </c>
      <c r="D13" s="28" t="s">
        <v>102</v>
      </c>
      <c r="E13" s="24"/>
      <c r="F13" s="2">
        <f>150*80</f>
        <v>12000</v>
      </c>
      <c r="G13" s="2">
        <v>0</v>
      </c>
      <c r="H13" s="2">
        <v>20</v>
      </c>
      <c r="I13" s="20">
        <f>(F13-G13)/H13</f>
        <v>600</v>
      </c>
      <c r="J13" s="2">
        <f>F13</f>
        <v>12000</v>
      </c>
      <c r="K13" s="20">
        <f>F13-I13</f>
        <v>11400</v>
      </c>
      <c r="L13" s="20">
        <f>(J13+K13)/2</f>
        <v>11700</v>
      </c>
      <c r="M13" s="20">
        <f>L13*0.0585</f>
        <v>684.45</v>
      </c>
      <c r="N13" s="20">
        <f>L13*0.01</f>
        <v>117</v>
      </c>
      <c r="O13" s="21">
        <f>L13*0.001</f>
        <v>11.700000000000001</v>
      </c>
    </row>
    <row r="14" spans="3:15" ht="12.75">
      <c r="C14" s="13" t="s">
        <v>29</v>
      </c>
      <c r="D14" s="2" t="s">
        <v>94</v>
      </c>
      <c r="E14" s="24">
        <v>0.5</v>
      </c>
      <c r="F14" s="2">
        <v>3000</v>
      </c>
      <c r="G14" s="2">
        <f>F14*0.05</f>
        <v>150</v>
      </c>
      <c r="H14" s="2">
        <v>10</v>
      </c>
      <c r="I14" s="20">
        <f>(F14-G14)/H14</f>
        <v>285</v>
      </c>
      <c r="J14" s="2">
        <f>F14</f>
        <v>3000</v>
      </c>
      <c r="K14" s="20">
        <f>F14-I14</f>
        <v>2715</v>
      </c>
      <c r="L14" s="20">
        <f>(J14+K14)/2</f>
        <v>2857.5</v>
      </c>
      <c r="M14" s="20">
        <f>L14*0.0585</f>
        <v>167.16375000000002</v>
      </c>
      <c r="N14" s="20">
        <f>K14*0.03</f>
        <v>81.45</v>
      </c>
      <c r="O14" s="21">
        <f>L14*0.001</f>
        <v>2.8575</v>
      </c>
    </row>
    <row r="15" spans="3:15" ht="12.75">
      <c r="C15" s="13"/>
      <c r="D15" s="2"/>
      <c r="E15" s="24"/>
      <c r="F15" s="2"/>
      <c r="G15" s="2"/>
      <c r="H15" s="2"/>
      <c r="I15" s="2"/>
      <c r="J15" s="2"/>
      <c r="K15" s="2"/>
      <c r="L15" s="2"/>
      <c r="M15" s="2"/>
      <c r="N15" s="2"/>
      <c r="O15" s="14"/>
    </row>
    <row r="16" spans="3:15" ht="12.75">
      <c r="C16" s="13"/>
      <c r="D16" s="2"/>
      <c r="E16" s="24"/>
      <c r="F16" s="2"/>
      <c r="G16" s="2"/>
      <c r="H16" s="2"/>
      <c r="I16" s="2"/>
      <c r="J16" s="2"/>
      <c r="K16" s="2"/>
      <c r="L16" s="2"/>
      <c r="M16" s="2"/>
      <c r="N16" s="2"/>
      <c r="O16" s="14"/>
    </row>
    <row r="17" spans="3:15" ht="12.75">
      <c r="C17" s="13"/>
      <c r="D17" s="2"/>
      <c r="E17" s="24"/>
      <c r="F17" s="2"/>
      <c r="G17" s="2"/>
      <c r="H17" s="2"/>
      <c r="I17" s="2"/>
      <c r="J17" s="2"/>
      <c r="K17" s="2"/>
      <c r="L17" s="2"/>
      <c r="M17" s="2"/>
      <c r="N17" s="2"/>
      <c r="O17" s="14"/>
    </row>
    <row r="18" spans="3:15" ht="12.75">
      <c r="C18" s="13"/>
      <c r="D18" s="2"/>
      <c r="E18" s="24"/>
      <c r="F18" s="2"/>
      <c r="G18" s="2"/>
      <c r="H18" s="2"/>
      <c r="I18" s="2"/>
      <c r="J18" s="2"/>
      <c r="K18" s="2"/>
      <c r="L18" s="2"/>
      <c r="M18" s="2"/>
      <c r="N18" s="2"/>
      <c r="O18" s="14"/>
    </row>
    <row r="19" spans="3:15" ht="12.75">
      <c r="C19" s="13"/>
      <c r="D19" s="2"/>
      <c r="E19" s="24"/>
      <c r="F19" s="2"/>
      <c r="G19" s="2"/>
      <c r="H19" s="2"/>
      <c r="I19" s="2"/>
      <c r="J19" s="2"/>
      <c r="K19" s="2"/>
      <c r="L19" s="2"/>
      <c r="M19" s="2"/>
      <c r="N19" s="2"/>
      <c r="O19" s="14"/>
    </row>
    <row r="20" spans="3:15" ht="12.75">
      <c r="C20" s="13"/>
      <c r="D20" s="2"/>
      <c r="E20" s="24"/>
      <c r="F20" s="2"/>
      <c r="G20" s="2"/>
      <c r="H20" s="2"/>
      <c r="I20" s="2"/>
      <c r="J20" s="2"/>
      <c r="K20" s="2"/>
      <c r="L20" s="2"/>
      <c r="M20" s="2"/>
      <c r="N20" s="2"/>
      <c r="O20" s="14"/>
    </row>
    <row r="21" spans="3:15" ht="12.75">
      <c r="C21" s="13"/>
      <c r="D21" s="2"/>
      <c r="E21" s="24"/>
      <c r="F21" s="2"/>
      <c r="G21" s="2"/>
      <c r="H21" s="2"/>
      <c r="I21" s="2"/>
      <c r="J21" s="2"/>
      <c r="K21" s="2"/>
      <c r="L21" s="2"/>
      <c r="M21" s="2"/>
      <c r="N21" s="2"/>
      <c r="O21" s="14"/>
    </row>
    <row r="22" spans="3:15" ht="12.75">
      <c r="C22" s="13"/>
      <c r="D22" s="2"/>
      <c r="E22" s="24"/>
      <c r="F22" s="2"/>
      <c r="G22" s="2"/>
      <c r="H22" s="2"/>
      <c r="I22" s="2"/>
      <c r="J22" s="2"/>
      <c r="K22" s="2"/>
      <c r="L22" s="2"/>
      <c r="M22" s="2"/>
      <c r="N22" s="2"/>
      <c r="O22" s="14"/>
    </row>
    <row r="23" spans="3:15" ht="12.75">
      <c r="C23" s="13"/>
      <c r="D23" s="2"/>
      <c r="E23" s="24"/>
      <c r="F23" s="2"/>
      <c r="G23" s="2"/>
      <c r="H23" s="2"/>
      <c r="I23" s="2"/>
      <c r="J23" s="2"/>
      <c r="K23" s="2"/>
      <c r="L23" s="2"/>
      <c r="M23" s="2"/>
      <c r="N23" s="2"/>
      <c r="O23" s="14"/>
    </row>
    <row r="24" spans="3:15" ht="12.75">
      <c r="C24" s="13"/>
      <c r="D24" s="2"/>
      <c r="E24" s="24"/>
      <c r="F24" s="2"/>
      <c r="G24" s="2"/>
      <c r="H24" s="2"/>
      <c r="I24" s="2"/>
      <c r="J24" s="2"/>
      <c r="K24" s="2"/>
      <c r="L24" s="2"/>
      <c r="M24" s="2"/>
      <c r="N24" s="2"/>
      <c r="O24" s="14"/>
    </row>
    <row r="25" spans="3:15" ht="13.5" thickBot="1">
      <c r="C25" s="15" t="s">
        <v>22</v>
      </c>
      <c r="D25" s="17"/>
      <c r="E25" s="17"/>
      <c r="F25" s="16"/>
      <c r="G25" s="18"/>
      <c r="H25" s="18"/>
      <c r="I25" s="22">
        <f>SUM(I12:I24)</f>
        <v>3545</v>
      </c>
      <c r="J25" s="18"/>
      <c r="K25" s="18"/>
      <c r="L25" s="22">
        <f>SUM(L12:L24)</f>
        <v>41227.5</v>
      </c>
      <c r="M25" s="22">
        <f>SUM(M12:M24)</f>
        <v>2411.8087500000006</v>
      </c>
      <c r="N25" s="22">
        <f>SUM(N12:N24)</f>
        <v>998.5500000000001</v>
      </c>
      <c r="O25" s="23">
        <f>SUM(O12:O24)</f>
        <v>41.227500000000006</v>
      </c>
    </row>
    <row r="26" ht="13.5" thickTop="1"/>
  </sheetData>
  <mergeCells count="2">
    <mergeCell ref="C10:E10"/>
    <mergeCell ref="C9:O9"/>
  </mergeCells>
  <printOptions/>
  <pageMargins left="0.31" right="0.49" top="1" bottom="1" header="0.5" footer="0.5"/>
  <pageSetup horizontalDpi="600" verticalDpi="600" orientation="landscape" paperSize="9" scale="77" r:id="rId1"/>
  <headerFooter alignWithMargins="0">
    <oddFooter>&amp;C&amp;"Tahoma,Έντονα"&amp;9Σελίδα &amp;P&amp;R&amp;"Tahoma,Έντονα"&amp;9&amp;U&amp;D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C36"/>
  <sheetViews>
    <sheetView workbookViewId="0" topLeftCell="A1">
      <selection activeCell="C39" sqref="C39"/>
    </sheetView>
  </sheetViews>
  <sheetFormatPr defaultColWidth="9.140625" defaultRowHeight="12.75"/>
  <cols>
    <col min="2" max="2" width="83.8515625" style="0" customWidth="1"/>
  </cols>
  <sheetData>
    <row r="4" spans="2:3" ht="34.5" customHeight="1">
      <c r="B4" s="40" t="s">
        <v>103</v>
      </c>
      <c r="C4" s="40"/>
    </row>
    <row r="5" spans="2:3" ht="12.75">
      <c r="B5" s="29" t="s">
        <v>39</v>
      </c>
      <c r="C5" s="30">
        <v>150</v>
      </c>
    </row>
    <row r="6" spans="2:3" ht="12.75">
      <c r="B6" s="2" t="s">
        <v>40</v>
      </c>
      <c r="C6" s="24"/>
    </row>
    <row r="7" spans="2:3" ht="12.75">
      <c r="B7" s="2" t="s">
        <v>41</v>
      </c>
      <c r="C7" s="33"/>
    </row>
    <row r="8" spans="2:3" ht="12.75">
      <c r="B8" s="2" t="s">
        <v>42</v>
      </c>
      <c r="C8" s="33">
        <f>(C6*C7)/(50/3)</f>
        <v>0</v>
      </c>
    </row>
    <row r="9" spans="2:3" ht="12.75">
      <c r="B9" s="2" t="s">
        <v>43</v>
      </c>
      <c r="C9" s="33"/>
    </row>
    <row r="10" spans="2:3" ht="12.75">
      <c r="B10" s="26" t="s">
        <v>44</v>
      </c>
      <c r="C10" s="34">
        <f>C9*2*(C6/$C$5)</f>
        <v>0</v>
      </c>
    </row>
    <row r="11" spans="2:3" ht="12.75">
      <c r="B11" s="2" t="s">
        <v>45</v>
      </c>
      <c r="C11" s="33">
        <v>200</v>
      </c>
    </row>
    <row r="12" spans="2:3" ht="12.75">
      <c r="B12" s="2" t="s">
        <v>46</v>
      </c>
      <c r="C12" s="33">
        <v>150</v>
      </c>
    </row>
    <row r="13" spans="2:3" ht="12.75">
      <c r="B13" s="2" t="s">
        <v>47</v>
      </c>
      <c r="C13" s="33">
        <f>(C11*C12)/(50/3)</f>
        <v>1799.9999999999998</v>
      </c>
    </row>
    <row r="14" spans="2:3" ht="12.75">
      <c r="B14" s="2" t="s">
        <v>48</v>
      </c>
      <c r="C14" s="33">
        <v>165</v>
      </c>
    </row>
    <row r="15" spans="2:3" ht="12.75">
      <c r="B15" s="26" t="s">
        <v>49</v>
      </c>
      <c r="C15" s="34">
        <f>C14*2*(C11/$C$5)</f>
        <v>440</v>
      </c>
    </row>
    <row r="16" spans="2:3" ht="12.75">
      <c r="B16" s="2" t="s">
        <v>50</v>
      </c>
      <c r="C16" s="33"/>
    </row>
    <row r="17" spans="2:3" ht="12.75">
      <c r="B17" s="2" t="s">
        <v>51</v>
      </c>
      <c r="C17" s="33"/>
    </row>
    <row r="18" spans="2:3" ht="12.75">
      <c r="B18" s="2" t="s">
        <v>52</v>
      </c>
      <c r="C18" s="33">
        <f>(C16*C17)/(50/3)</f>
        <v>0</v>
      </c>
    </row>
    <row r="19" spans="2:3" ht="12.75">
      <c r="B19" s="2" t="s">
        <v>53</v>
      </c>
      <c r="C19" s="33"/>
    </row>
    <row r="20" spans="2:3" ht="12.75">
      <c r="B20" s="26" t="s">
        <v>54</v>
      </c>
      <c r="C20" s="34">
        <f>C19*2*(C16/$C$5)</f>
        <v>0</v>
      </c>
    </row>
    <row r="21" spans="2:3" ht="12.75">
      <c r="B21" s="2" t="s">
        <v>55</v>
      </c>
      <c r="C21" s="33"/>
    </row>
    <row r="22" spans="2:3" ht="12.75">
      <c r="B22" s="2" t="s">
        <v>56</v>
      </c>
      <c r="C22" s="33"/>
    </row>
    <row r="23" spans="2:3" ht="12.75">
      <c r="B23" s="2" t="s">
        <v>57</v>
      </c>
      <c r="C23" s="33">
        <f>(C21*C22)/(50/3)</f>
        <v>0</v>
      </c>
    </row>
    <row r="24" spans="2:3" ht="12.75">
      <c r="B24" s="2" t="s">
        <v>58</v>
      </c>
      <c r="C24" s="33"/>
    </row>
    <row r="25" spans="2:3" ht="12.75">
      <c r="B25" s="26" t="s">
        <v>59</v>
      </c>
      <c r="C25" s="34">
        <f>C24*2*(C21/$C$5)</f>
        <v>0</v>
      </c>
    </row>
    <row r="26" spans="2:3" ht="12.75">
      <c r="B26" s="2" t="s">
        <v>60</v>
      </c>
      <c r="C26" s="33">
        <v>50</v>
      </c>
    </row>
    <row r="27" spans="2:3" ht="12.75">
      <c r="B27" s="2" t="s">
        <v>61</v>
      </c>
      <c r="C27" s="33">
        <v>160</v>
      </c>
    </row>
    <row r="28" spans="2:3" ht="12.75">
      <c r="B28" s="2" t="s">
        <v>62</v>
      </c>
      <c r="C28" s="33">
        <f>(C26*C27)/(50/3)</f>
        <v>479.99999999999994</v>
      </c>
    </row>
    <row r="29" spans="2:3" ht="12.75">
      <c r="B29" s="2" t="s">
        <v>63</v>
      </c>
      <c r="C29" s="33">
        <v>170</v>
      </c>
    </row>
    <row r="30" spans="2:3" ht="12.75">
      <c r="B30" s="26" t="s">
        <v>64</v>
      </c>
      <c r="C30" s="34">
        <f>C29*2*(C26/$C$5)</f>
        <v>113.33333333333333</v>
      </c>
    </row>
    <row r="31" spans="2:3" ht="12.75">
      <c r="B31" s="2" t="s">
        <v>65</v>
      </c>
      <c r="C31" s="33"/>
    </row>
    <row r="32" spans="2:3" ht="12.75">
      <c r="B32" s="2" t="s">
        <v>66</v>
      </c>
      <c r="C32" s="33"/>
    </row>
    <row r="33" spans="2:3" ht="12.75">
      <c r="B33" s="2" t="s">
        <v>67</v>
      </c>
      <c r="C33" s="33">
        <f>(C31*C32)/(50/3)</f>
        <v>0</v>
      </c>
    </row>
    <row r="34" spans="2:3" ht="12.75">
      <c r="B34" s="2" t="s">
        <v>68</v>
      </c>
      <c r="C34" s="33"/>
    </row>
    <row r="35" spans="2:3" ht="12.75">
      <c r="B35" s="26" t="s">
        <v>69</v>
      </c>
      <c r="C35" s="34">
        <f>C34*2*(C31/$C$5)</f>
        <v>0</v>
      </c>
    </row>
    <row r="36" spans="2:3" ht="12.75">
      <c r="B36" s="2" t="s">
        <v>89</v>
      </c>
      <c r="C36" s="33">
        <v>170</v>
      </c>
    </row>
  </sheetData>
  <mergeCells count="1">
    <mergeCell ref="B4:C4"/>
  </mergeCells>
  <printOptions/>
  <pageMargins left="0.35" right="0.41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F49"/>
  <sheetViews>
    <sheetView zoomScale="70" zoomScaleNormal="70" workbookViewId="0" topLeftCell="A1">
      <selection activeCell="E44" sqref="E44:F44"/>
    </sheetView>
  </sheetViews>
  <sheetFormatPr defaultColWidth="9.140625" defaultRowHeight="12.75"/>
  <cols>
    <col min="1" max="1" width="0.85546875" style="0" customWidth="1"/>
    <col min="3" max="3" width="68.57421875" style="0" customWidth="1"/>
    <col min="4" max="4" width="25.421875" style="0" customWidth="1"/>
    <col min="5" max="5" width="72.28125" style="0" customWidth="1"/>
    <col min="6" max="6" width="22.421875" style="0" customWidth="1"/>
  </cols>
  <sheetData>
    <row r="7" spans="3:6" ht="18">
      <c r="C7" s="41" t="s">
        <v>104</v>
      </c>
      <c r="D7" s="41"/>
      <c r="E7" s="41"/>
      <c r="F7" s="41"/>
    </row>
    <row r="8" spans="3:6" ht="21" customHeight="1">
      <c r="C8" s="5" t="s">
        <v>7</v>
      </c>
      <c r="D8" s="6"/>
      <c r="E8" s="5" t="s">
        <v>9</v>
      </c>
      <c r="F8" s="6"/>
    </row>
    <row r="9" spans="3:6" ht="18.75" customHeight="1">
      <c r="C9" s="7" t="s">
        <v>8</v>
      </c>
      <c r="D9" s="6"/>
      <c r="E9" s="7" t="s">
        <v>10</v>
      </c>
      <c r="F9" s="6"/>
    </row>
    <row r="10" spans="3:6" ht="30" customHeight="1">
      <c r="C10" s="28" t="s">
        <v>70</v>
      </c>
      <c r="D10" s="2">
        <f>('Ωρες άμελξης'!C6*'Ωρες άμελξης'!C7)+('Ωρες άμελξης'!C11*'Ωρες άμελξης'!C12)+('Ωρες άμελξης'!C16*'Ωρες άμελξης'!C17)</f>
        <v>30000</v>
      </c>
      <c r="E10" s="28" t="s">
        <v>72</v>
      </c>
      <c r="F10" s="2">
        <f>('Ωρες άμελξης'!C6*'Ωρες άμελξης'!C7)+('Ωρες άμελξης'!C11*'Ωρες άμελξης'!C12)+('Ωρες άμελξης'!C16*'Ωρες άμελξης'!C17)</f>
        <v>30000</v>
      </c>
    </row>
    <row r="11" spans="3:6" ht="25.5" customHeight="1">
      <c r="C11" s="28" t="s">
        <v>32</v>
      </c>
      <c r="D11" s="2">
        <v>1.1</v>
      </c>
      <c r="E11" s="28" t="s">
        <v>73</v>
      </c>
      <c r="F11" s="2">
        <v>1</v>
      </c>
    </row>
    <row r="12" spans="3:6" ht="18" customHeight="1">
      <c r="C12" s="27" t="s">
        <v>33</v>
      </c>
      <c r="D12" s="2">
        <f>D10*D11</f>
        <v>33000</v>
      </c>
      <c r="E12" s="27" t="s">
        <v>74</v>
      </c>
      <c r="F12" s="2">
        <f>F10*F11</f>
        <v>30000</v>
      </c>
    </row>
    <row r="13" spans="3:6" ht="30.75" customHeight="1">
      <c r="C13" s="28" t="s">
        <v>76</v>
      </c>
      <c r="D13" s="2">
        <f>('Ωρες άμελξης'!C21*'Ωρες άμελξης'!C22)+('Ωρες άμελξης'!C26*'Ωρες άμελξης'!C27)+('Ωρες άμελξης'!C31*'Ωρες άμελξης'!C32)</f>
        <v>8000</v>
      </c>
      <c r="E13" s="28" t="s">
        <v>75</v>
      </c>
      <c r="F13" s="2">
        <f>('Ωρες άμελξης'!C21*'Ωρες άμελξης'!C22)+('Ωρες άμελξης'!C26*'Ωρες άμελξης'!C27)+('Ωρες άμελξης'!C31*'Ωρες άμελξης'!C32)</f>
        <v>8000</v>
      </c>
    </row>
    <row r="14" spans="3:6" ht="28.5" customHeight="1">
      <c r="C14" s="28" t="s">
        <v>34</v>
      </c>
      <c r="D14" s="2">
        <v>0.55</v>
      </c>
      <c r="E14" s="28" t="s">
        <v>77</v>
      </c>
      <c r="F14" s="2">
        <v>0.5</v>
      </c>
    </row>
    <row r="15" spans="3:6" ht="18" customHeight="1">
      <c r="C15" s="27" t="s">
        <v>35</v>
      </c>
      <c r="D15" s="2">
        <f>D13*D14</f>
        <v>4400</v>
      </c>
      <c r="E15" s="27" t="s">
        <v>78</v>
      </c>
      <c r="F15" s="2">
        <f>F13*F14</f>
        <v>4000</v>
      </c>
    </row>
    <row r="16" spans="3:6" ht="33.75" customHeight="1">
      <c r="C16" s="27" t="s">
        <v>36</v>
      </c>
      <c r="D16" s="2">
        <f>D12+D15</f>
        <v>37400</v>
      </c>
      <c r="E16" s="27" t="s">
        <v>79</v>
      </c>
      <c r="F16" s="2">
        <f>F12+F15</f>
        <v>34000</v>
      </c>
    </row>
    <row r="17" spans="3:6" ht="18" customHeight="1">
      <c r="C17" s="6"/>
      <c r="D17" s="6"/>
      <c r="E17" s="6"/>
      <c r="F17" s="25"/>
    </row>
    <row r="18" spans="3:6" ht="18" customHeight="1">
      <c r="C18" s="6"/>
      <c r="D18" s="6"/>
      <c r="E18" s="6"/>
      <c r="F18" s="25"/>
    </row>
    <row r="19" spans="3:6" ht="18" customHeight="1">
      <c r="C19" s="6"/>
      <c r="D19" s="6"/>
      <c r="E19" s="6"/>
      <c r="F19" s="25"/>
    </row>
    <row r="20" spans="3:6" ht="18" customHeight="1">
      <c r="C20" s="5" t="s">
        <v>12</v>
      </c>
      <c r="D20" s="6"/>
      <c r="E20" s="9" t="s">
        <v>11</v>
      </c>
      <c r="F20" s="25"/>
    </row>
    <row r="21" spans="3:6" ht="26.25" customHeight="1">
      <c r="C21" s="28" t="s">
        <v>71</v>
      </c>
      <c r="D21" s="8">
        <f>'Ωρες άμελξης'!C8+'Ωρες άμελξης'!C13+'Ωρες άμελξης'!C18+'Ωρες άμελξης'!C23+'Ωρες άμελξης'!C28+'Ωρες άμελξης'!C33</f>
        <v>2279.9999999999995</v>
      </c>
      <c r="E21" s="2" t="s">
        <v>80</v>
      </c>
      <c r="F21" s="20">
        <f>'Νέες επενδύσεις'!I25</f>
        <v>3545</v>
      </c>
    </row>
    <row r="22" spans="3:6" ht="22.5" customHeight="1">
      <c r="C22" s="28" t="s">
        <v>37</v>
      </c>
      <c r="D22" s="8">
        <v>5</v>
      </c>
      <c r="E22" s="28" t="s">
        <v>81</v>
      </c>
      <c r="F22" s="20">
        <f>'Νέες επενδύσεις'!M25</f>
        <v>2411.8087500000006</v>
      </c>
    </row>
    <row r="23" spans="3:6" ht="25.5" customHeight="1">
      <c r="C23" s="27" t="s">
        <v>38</v>
      </c>
      <c r="D23" s="8">
        <f>D21*D22</f>
        <v>11399.999999999998</v>
      </c>
      <c r="E23" s="28" t="s">
        <v>82</v>
      </c>
      <c r="F23" s="20">
        <f>'Νέες επενδύσεις'!N25</f>
        <v>998.5500000000001</v>
      </c>
    </row>
    <row r="24" spans="3:6" ht="28.5" customHeight="1">
      <c r="C24" s="6"/>
      <c r="D24" s="6"/>
      <c r="E24" s="28" t="s">
        <v>83</v>
      </c>
      <c r="F24" s="20">
        <f>'Νέες επενδύσεις'!O25</f>
        <v>41.227500000000006</v>
      </c>
    </row>
    <row r="25" spans="3:6" ht="28.5" customHeight="1">
      <c r="C25" s="6"/>
      <c r="D25" s="6"/>
      <c r="E25" s="28" t="s">
        <v>84</v>
      </c>
      <c r="F25" s="35">
        <f>'Ωρες άμελξης'!C10+'Ωρες άμελξης'!C15+'Ωρες άμελξης'!C20+'Ωρες άμελξης'!C25+'Ωρες άμελξης'!C30+'Ωρες άμελξης'!C35</f>
        <v>553.3333333333334</v>
      </c>
    </row>
    <row r="26" spans="3:6" ht="15" customHeight="1">
      <c r="C26" s="6"/>
      <c r="D26" s="6"/>
      <c r="E26" s="28" t="s">
        <v>85</v>
      </c>
      <c r="F26" s="35">
        <v>5</v>
      </c>
    </row>
    <row r="27" spans="3:6" ht="18" customHeight="1">
      <c r="C27" s="6"/>
      <c r="D27" s="6"/>
      <c r="E27" s="28" t="s">
        <v>86</v>
      </c>
      <c r="F27" s="35">
        <f>F25*F26</f>
        <v>2766.666666666667</v>
      </c>
    </row>
    <row r="28" spans="3:6" ht="27.75" customHeight="1">
      <c r="C28" s="6"/>
      <c r="D28" s="6"/>
      <c r="E28" s="28" t="s">
        <v>87</v>
      </c>
      <c r="F28" s="35">
        <f>'Ωρες άμελξης'!C10+'Ωρες άμελξης'!C15+'Ωρες άμελξης'!C20+'Ωρες άμελξης'!C25+'Ωρες άμελξης'!C30+'Ωρες άμελξης'!C35</f>
        <v>553.3333333333334</v>
      </c>
    </row>
    <row r="29" spans="3:6" ht="18" customHeight="1">
      <c r="C29" s="6"/>
      <c r="D29" s="6"/>
      <c r="E29" s="28" t="s">
        <v>88</v>
      </c>
      <c r="F29" s="2">
        <f>24*'Ωρες άμελξης'!C36</f>
        <v>4080</v>
      </c>
    </row>
    <row r="30" spans="3:6" ht="18" customHeight="1">
      <c r="C30" s="6"/>
      <c r="D30" s="6"/>
      <c r="E30" s="28" t="s">
        <v>90</v>
      </c>
      <c r="F30" s="2">
        <v>0.0414</v>
      </c>
    </row>
    <row r="31" spans="3:6" ht="18" customHeight="1">
      <c r="C31" s="6"/>
      <c r="D31" s="6"/>
      <c r="E31" s="28" t="s">
        <v>91</v>
      </c>
      <c r="F31" s="2">
        <v>1.1</v>
      </c>
    </row>
    <row r="32" spans="3:6" ht="28.5" customHeight="1">
      <c r="C32" s="6"/>
      <c r="D32" s="6"/>
      <c r="E32" s="28" t="s">
        <v>92</v>
      </c>
      <c r="F32" s="20">
        <f>0.73*'Νέες επενδύσεις'!E12*F28*F30</f>
        <v>33.44568</v>
      </c>
    </row>
    <row r="33" spans="3:6" ht="18" customHeight="1">
      <c r="C33" s="6"/>
      <c r="D33" s="6"/>
      <c r="E33" s="28" t="s">
        <v>95</v>
      </c>
      <c r="F33" s="20">
        <f>0.73*'Νέες επενδύσεις'!E14*F29*F30</f>
        <v>61.65288</v>
      </c>
    </row>
    <row r="34" spans="3:6" ht="26.25" customHeight="1">
      <c r="C34" s="6"/>
      <c r="D34" s="6"/>
      <c r="E34" s="28" t="s">
        <v>98</v>
      </c>
      <c r="F34" s="2"/>
    </row>
    <row r="35" spans="3:6" ht="23.25" customHeight="1">
      <c r="C35" s="6"/>
      <c r="D35" s="6"/>
      <c r="E35" s="28" t="s">
        <v>99</v>
      </c>
      <c r="F35" s="2"/>
    </row>
    <row r="36" spans="3:6" ht="18" customHeight="1">
      <c r="C36" s="6"/>
      <c r="D36" s="6"/>
      <c r="E36" s="6"/>
      <c r="F36" s="25"/>
    </row>
    <row r="37" spans="3:6" ht="18" customHeight="1">
      <c r="C37" s="6"/>
      <c r="D37" s="6"/>
      <c r="E37" s="6"/>
      <c r="F37" s="25"/>
    </row>
    <row r="38" spans="3:6" ht="18" customHeight="1">
      <c r="C38" s="6"/>
      <c r="D38" s="6"/>
      <c r="E38" s="6"/>
      <c r="F38" s="25"/>
    </row>
    <row r="39" spans="3:6" ht="18" customHeight="1">
      <c r="C39" s="6"/>
      <c r="D39" s="6"/>
      <c r="E39" s="6"/>
      <c r="F39" s="25"/>
    </row>
    <row r="40" spans="3:6" ht="18" customHeight="1">
      <c r="C40" s="19" t="s">
        <v>96</v>
      </c>
      <c r="D40" s="2">
        <f>D16</f>
        <v>37400</v>
      </c>
      <c r="E40" s="19" t="s">
        <v>100</v>
      </c>
      <c r="F40" s="2">
        <f>F16</f>
        <v>34000</v>
      </c>
    </row>
    <row r="41" spans="3:6" ht="18" customHeight="1">
      <c r="C41" s="19" t="s">
        <v>97</v>
      </c>
      <c r="D41" s="2">
        <f>D23</f>
        <v>11399.999999999998</v>
      </c>
      <c r="E41" s="19" t="s">
        <v>101</v>
      </c>
      <c r="F41" s="20">
        <f>F21+F22+F23+F24+F27+F32+F33+F34+F35</f>
        <v>9858.351476666669</v>
      </c>
    </row>
    <row r="42" spans="3:6" ht="18" customHeight="1">
      <c r="C42" s="6"/>
      <c r="D42" s="6"/>
      <c r="E42" s="6"/>
      <c r="F42" s="6"/>
    </row>
    <row r="43" spans="3:6" ht="18" customHeight="1">
      <c r="C43" s="6"/>
      <c r="D43" s="6"/>
      <c r="E43" s="6"/>
      <c r="F43" s="6"/>
    </row>
    <row r="44" spans="3:6" ht="15">
      <c r="C44" s="9" t="s">
        <v>23</v>
      </c>
      <c r="D44" s="2"/>
      <c r="E44" s="42">
        <f>(D40+D41)-(F40+F41)</f>
        <v>4941.64852333333</v>
      </c>
      <c r="F44" s="42"/>
    </row>
    <row r="45" ht="12.75">
      <c r="F45" s="25"/>
    </row>
    <row r="46" ht="21" customHeight="1">
      <c r="F46" s="25"/>
    </row>
    <row r="47" ht="12.75">
      <c r="F47" s="6"/>
    </row>
    <row r="48" ht="12.75">
      <c r="F48" s="6"/>
    </row>
    <row r="49" ht="12.75">
      <c r="F49" s="6"/>
    </row>
  </sheetData>
  <mergeCells count="2">
    <mergeCell ref="C7:F7"/>
    <mergeCell ref="E44:F44"/>
  </mergeCells>
  <printOptions/>
  <pageMargins left="0.17" right="0.24" top="0.38" bottom="0.21" header="0.24" footer="0.16"/>
  <pageSetup horizontalDpi="300" verticalDpi="300" orientation="landscape" paperSize="9" scale="65" r:id="rId1"/>
  <headerFooter alignWithMargins="0">
    <oddFooter>&amp;C&amp;"Tahoma,Έντονα"&amp;9Σελίδα &amp;P&amp;R&amp;"Tahoma,Έντονα"&amp;9&amp;U&amp;D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2008-09-25T06:39:37Z</cp:lastPrinted>
  <dcterms:created xsi:type="dcterms:W3CDTF">2008-06-22T09:36:19Z</dcterms:created>
  <dcterms:modified xsi:type="dcterms:W3CDTF">2011-11-23T09:44:00Z</dcterms:modified>
  <cp:category/>
  <cp:version/>
  <cp:contentType/>
  <cp:contentStatus/>
</cp:coreProperties>
</file>