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iannis\ΟΔΓΕ ΙΙ\2021 - 2022\"/>
    </mc:Choice>
  </mc:AlternateContent>
  <bookViews>
    <workbookView xWindow="0" yWindow="0" windowWidth="28800" windowHeight="12300"/>
  </bookViews>
  <sheets>
    <sheet name="Δεδομένα" sheetId="2" r:id="rId1"/>
    <sheet name="Μερικός προϋπολογισμός" sheetId="1" r:id="rId2"/>
  </sheets>
  <calcPr calcId="162913"/>
</workbook>
</file>

<file path=xl/calcChain.xml><?xml version="1.0" encoding="utf-8"?>
<calcChain xmlns="http://schemas.openxmlformats.org/spreadsheetml/2006/main">
  <c r="H36" i="1" l="1"/>
  <c r="I36" i="1"/>
  <c r="H34" i="1"/>
  <c r="I34" i="1"/>
  <c r="F36" i="1"/>
  <c r="F34" i="1"/>
  <c r="G36" i="1"/>
  <c r="G34" i="1"/>
  <c r="F35" i="1"/>
  <c r="I35" i="1"/>
  <c r="H35" i="1"/>
  <c r="H29" i="1"/>
  <c r="G35" i="1"/>
  <c r="H30" i="1"/>
  <c r="E4" i="1" l="1"/>
  <c r="F4" i="1"/>
  <c r="E3" i="1"/>
  <c r="F3" i="1"/>
  <c r="B8" i="1"/>
  <c r="B9" i="1"/>
  <c r="B10" i="1"/>
  <c r="B11" i="1"/>
  <c r="B13" i="1"/>
  <c r="E9" i="1"/>
  <c r="F9" i="1"/>
  <c r="E10" i="1"/>
  <c r="F10" i="1"/>
  <c r="E11" i="1"/>
  <c r="F11" i="1"/>
  <c r="E12" i="1"/>
  <c r="F12" i="1"/>
  <c r="E14" i="1"/>
  <c r="F14" i="1"/>
  <c r="B3" i="1"/>
  <c r="B5" i="1" s="1"/>
  <c r="G24" i="1" s="1"/>
  <c r="B25" i="2"/>
  <c r="F8" i="1" s="1"/>
  <c r="G3" i="1" l="1"/>
  <c r="G12" i="1"/>
  <c r="E8" i="1"/>
  <c r="G8" i="1" s="1"/>
  <c r="F13" i="1"/>
  <c r="F15" i="1" s="1"/>
  <c r="G14" i="1"/>
  <c r="G9" i="1"/>
  <c r="E5" i="1"/>
  <c r="G11" i="1"/>
  <c r="G10" i="1"/>
  <c r="B12" i="1"/>
  <c r="B14" i="1" s="1"/>
  <c r="B21" i="1" s="1"/>
  <c r="F5" i="1"/>
  <c r="G4" i="1"/>
  <c r="G5" i="1" l="1"/>
  <c r="B24" i="1" s="1"/>
  <c r="E13" i="1"/>
  <c r="E15" i="1" s="1"/>
  <c r="G13" i="1"/>
  <c r="G15" i="1" s="1"/>
  <c r="G21" i="1" s="1"/>
  <c r="D27" i="1" l="1"/>
</calcChain>
</file>

<file path=xl/sharedStrings.xml><?xml version="1.0" encoding="utf-8"?>
<sst xmlns="http://schemas.openxmlformats.org/spreadsheetml/2006/main" count="70" uniqueCount="62">
  <si>
    <t>Μεταβλητές Δαπάνες</t>
  </si>
  <si>
    <t>Περίοδος μετατροπής (3 χρόνια)</t>
  </si>
  <si>
    <t>Περίοδος βιολογικής παραγωγής (2 χρόνια)</t>
  </si>
  <si>
    <t>Συμβατική παραγωγή (ετησίως)</t>
  </si>
  <si>
    <t>Βιολογική παραγωγή (ετησίως)</t>
  </si>
  <si>
    <t>Δακοπαγίδες</t>
  </si>
  <si>
    <t>Καύσιμα</t>
  </si>
  <si>
    <t>Δεδομένα</t>
  </si>
  <si>
    <t>Συμβατική ελαιοκαλλιέργεια</t>
  </si>
  <si>
    <t>Χαλκός (μυκητοκτόνο), σε ευρώ</t>
  </si>
  <si>
    <t>Καύσιμα(πετρέλαιο), σε λίτρα</t>
  </si>
  <si>
    <t>Βιολογική ελαιοκαλλιέργεια</t>
  </si>
  <si>
    <t>Οικογενειακή εργασία (ώρες)</t>
  </si>
  <si>
    <t>Κόπρος (ευρώ)</t>
  </si>
  <si>
    <t>Δακοπαγίδες (150τεμαχια), σε ευρώ</t>
  </si>
  <si>
    <t>Αμοιβή οικογενειακής εργασίας (ευρώ/ώρα)</t>
  </si>
  <si>
    <t>Επιτόκιο βραχυπρόθεσμου δανεισμού (6,7%)</t>
  </si>
  <si>
    <t>Τόκος μεταβλητών δαπανών</t>
  </si>
  <si>
    <t>Δαπάνες κόπρου</t>
  </si>
  <si>
    <t>Δαπάνες φυτοπροστασίας (χαλκός)</t>
  </si>
  <si>
    <t>Εκθλιπτικό δικαίωμα</t>
  </si>
  <si>
    <t>Εκθλιπτικό δικαίωμα (8% Ακαθ. Αξίας Παραγωγής)</t>
  </si>
  <si>
    <t>Αμοιβή οικογεν. εργασίας</t>
  </si>
  <si>
    <t>Ενίσχυση</t>
  </si>
  <si>
    <t>Δαπάνες λιπάσματος 11-15-15</t>
  </si>
  <si>
    <t>Α) ΠΕΡΙΚΟΠΤΟΜΕΝΕΣ ΔΑΠΑΝΕΣ</t>
  </si>
  <si>
    <t>Γ) ΠΡΟΣΘΕΤΕΣ ΔΑΠΑΝΕΣ</t>
  </si>
  <si>
    <t>Β) ΠΡΟΣΘΕΤΑ ΕΣΟΔΑ</t>
  </si>
  <si>
    <t>Δ) ΠΕΡΙΚΟΠΤΟΜΕΝΑ ΕΣΟΔΑ</t>
  </si>
  <si>
    <t>ΟΙΚΟΝΟΜΙΚΟ ΟΦΕΛΟΣ (Α+Β)-(Γ+Δ)</t>
  </si>
  <si>
    <t>Δαπάνες φυτοπροστασίας (χαλκός και ultracide)</t>
  </si>
  <si>
    <t>(Α) Σύνολο μεταβλητών δαπανών συμβατικής παραγωγής</t>
  </si>
  <si>
    <t>(Β) Ακαθάριστη πρόσοδος βιολογικής παραγωγής</t>
  </si>
  <si>
    <t>Ακαθάριστη Αξια Παραγωγής</t>
  </si>
  <si>
    <t>Ακαθάριστη πρόσοδος (Δ)</t>
  </si>
  <si>
    <t>Σύνολο μεταβλητών δαπανών (Α)</t>
  </si>
  <si>
    <t>Ακαθάριστη Αξία Παραγωγής</t>
  </si>
  <si>
    <t>Ακαθάριστη πρόσοδος(Β)</t>
  </si>
  <si>
    <t>Σύνολο μεταβλητών δαπανών (Γ)</t>
  </si>
  <si>
    <t>(Γ) Σύνολο μεταβλητών δαπανών βιολογικής παραγωγής</t>
  </si>
  <si>
    <t>(Δ) Ακαθάριστη πρόσοδος συμβατικής παραγωγής</t>
  </si>
  <si>
    <t>Μέσος όρος 5ετίας</t>
  </si>
  <si>
    <t>Εκταση σε στρέμματα (15 δένδρα/στρ.),</t>
  </si>
  <si>
    <t>Χαλκός (μυκητοκτόνο)</t>
  </si>
  <si>
    <t>Λίπασμα 11-15-15</t>
  </si>
  <si>
    <t>Δαπάνες</t>
  </si>
  <si>
    <t>Ultracide (εντομοκτόνο)</t>
  </si>
  <si>
    <t>Καύσιμα (πετρέλαιο), σε λίτρα</t>
  </si>
  <si>
    <t>1) Περίοδος καθεστώτος μετατροπής (έτη)</t>
  </si>
  <si>
    <t>2) Περίοδος βιολογικής παραγωγής (έτη)</t>
  </si>
  <si>
    <t>Τιμή πώλησης ελαιολάδου βιολογικής παραγωγής (€/λίτρο)</t>
  </si>
  <si>
    <t>Παραγωγή ελαιολάδου (σε λίτρα)</t>
  </si>
  <si>
    <t>Τιμή πώλησης ελαιολάδου συμβατικής παραγωγής (€/λίτρο)</t>
  </si>
  <si>
    <t>Παραγωγή βιολογικού ελαιολάδου (λίτρα)</t>
  </si>
  <si>
    <t xml:space="preserve">Ενίσχυση βιολογικής καλλιέργειας (€/στρέμμα) </t>
  </si>
  <si>
    <t>Παραγωγή ελαιολάδου (λίτρα)</t>
  </si>
  <si>
    <t>Τιμή πετρελαίου (€/λίτρο)</t>
  </si>
  <si>
    <t>Τιμή ελαιολάδου (συμβατική καλλιέργεια)</t>
  </si>
  <si>
    <t>Επιδότηση</t>
  </si>
  <si>
    <t>ΔPσυμβατικού ελαιολάδου</t>
  </si>
  <si>
    <t>ΔΕπιδότησης</t>
  </si>
  <si>
    <t>Μεταβολή οικονομικού οφέλους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</si>
</sst>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0"/>
      <name val="Arial"/>
      <charset val="161"/>
    </font>
    <font>
      <sz val="10"/>
      <name val="Arial Greek"/>
      <charset val="161"/>
    </font>
    <font>
      <sz val="8"/>
      <name val="Arial"/>
      <family val="2"/>
      <charset val="161"/>
    </font>
    <font>
      <sz val="12"/>
      <name val="Georgia"/>
      <family val="1"/>
      <charset val="161"/>
    </font>
    <font>
      <b/>
      <sz val="12"/>
      <name val="Georgia"/>
      <family val="1"/>
      <charset val="161"/>
    </font>
    <font>
      <i/>
      <sz val="12"/>
      <name val="Georgia"/>
      <family val="1"/>
      <charset val="161"/>
    </font>
    <font>
      <b/>
      <sz val="12"/>
      <color theme="0"/>
      <name val="Georgia"/>
      <family val="1"/>
      <charset val="161"/>
    </font>
    <font>
      <b/>
      <i/>
      <sz val="12"/>
      <name val="Georgia"/>
      <family val="1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1" applyFont="1" applyBorder="1"/>
    <xf numFmtId="0" fontId="3" fillId="0" borderId="0" xfId="1" applyFont="1" applyBorder="1"/>
    <xf numFmtId="0" fontId="4" fillId="0" borderId="0" xfId="1" applyFont="1" applyBorder="1" applyAlignment="1">
      <alignment horizontal="center" wrapText="1"/>
    </xf>
    <xf numFmtId="0" fontId="3" fillId="0" borderId="0" xfId="1" applyFont="1"/>
    <xf numFmtId="0" fontId="3" fillId="0" borderId="1" xfId="1" applyFont="1" applyBorder="1" applyAlignment="1">
      <alignment wrapText="1"/>
    </xf>
    <xf numFmtId="0" fontId="3" fillId="0" borderId="4" xfId="1" applyFont="1" applyBorder="1" applyAlignment="1">
      <alignment wrapText="1"/>
    </xf>
    <xf numFmtId="3" fontId="3" fillId="0" borderId="2" xfId="1" applyNumberFormat="1" applyFont="1" applyBorder="1"/>
    <xf numFmtId="4" fontId="4" fillId="0" borderId="0" xfId="1" applyNumberFormat="1" applyFont="1" applyBorder="1"/>
    <xf numFmtId="3" fontId="4" fillId="0" borderId="2" xfId="1" applyNumberFormat="1" applyFont="1" applyBorder="1"/>
    <xf numFmtId="0" fontId="3" fillId="0" borderId="0" xfId="1" applyFont="1" applyAlignment="1">
      <alignment wrapText="1"/>
    </xf>
    <xf numFmtId="0" fontId="3" fillId="0" borderId="3" xfId="1" applyFont="1" applyBorder="1"/>
    <xf numFmtId="0" fontId="3" fillId="0" borderId="4" xfId="1" applyFont="1" applyBorder="1"/>
    <xf numFmtId="4" fontId="3" fillId="0" borderId="0" xfId="1" applyNumberFormat="1" applyFont="1" applyBorder="1"/>
    <xf numFmtId="0" fontId="3" fillId="0" borderId="2" xfId="1" applyFont="1" applyBorder="1"/>
    <xf numFmtId="3" fontId="4" fillId="0" borderId="0" xfId="1" applyNumberFormat="1" applyFont="1" applyBorder="1"/>
    <xf numFmtId="3" fontId="3" fillId="0" borderId="3" xfId="1" applyNumberFormat="1" applyFont="1" applyBorder="1"/>
    <xf numFmtId="3" fontId="3" fillId="0" borderId="0" xfId="1" applyNumberFormat="1" applyFont="1" applyBorder="1"/>
    <xf numFmtId="3" fontId="4" fillId="0" borderId="5" xfId="0" applyNumberFormat="1" applyFont="1" applyBorder="1"/>
    <xf numFmtId="3" fontId="4" fillId="0" borderId="7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0" fontId="4" fillId="0" borderId="2" xfId="1" applyFont="1" applyBorder="1" applyAlignment="1">
      <alignment horizontal="center" wrapText="1"/>
    </xf>
    <xf numFmtId="0" fontId="3" fillId="0" borderId="17" xfId="1" applyFont="1" applyBorder="1"/>
    <xf numFmtId="3" fontId="3" fillId="0" borderId="1" xfId="1" applyNumberFormat="1" applyFont="1" applyBorder="1"/>
    <xf numFmtId="0" fontId="4" fillId="0" borderId="18" xfId="1" applyFont="1" applyBorder="1" applyAlignment="1">
      <alignment wrapText="1"/>
    </xf>
    <xf numFmtId="3" fontId="4" fillId="0" borderId="16" xfId="1" applyNumberFormat="1" applyFont="1" applyBorder="1"/>
    <xf numFmtId="0" fontId="4" fillId="0" borderId="16" xfId="1" applyFont="1" applyBorder="1" applyAlignment="1">
      <alignment wrapText="1"/>
    </xf>
    <xf numFmtId="3" fontId="4" fillId="0" borderId="1" xfId="1" applyNumberFormat="1" applyFont="1" applyBorder="1"/>
    <xf numFmtId="3" fontId="3" fillId="0" borderId="16" xfId="1" applyNumberFormat="1" applyFont="1" applyBorder="1"/>
    <xf numFmtId="0" fontId="3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Border="1" applyAlignment="1">
      <alignment wrapText="1"/>
    </xf>
    <xf numFmtId="3" fontId="4" fillId="6" borderId="8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justify"/>
    </xf>
    <xf numFmtId="0" fontId="3" fillId="0" borderId="14" xfId="0" applyFont="1" applyBorder="1" applyAlignment="1">
      <alignment wrapText="1"/>
    </xf>
    <xf numFmtId="0" fontId="3" fillId="0" borderId="14" xfId="0" applyFont="1" applyBorder="1"/>
    <xf numFmtId="0" fontId="3" fillId="8" borderId="2" xfId="0" applyFont="1" applyFill="1" applyBorder="1" applyAlignment="1">
      <alignment wrapText="1"/>
    </xf>
    <xf numFmtId="0" fontId="3" fillId="8" borderId="2" xfId="0" applyFont="1" applyFill="1" applyBorder="1"/>
    <xf numFmtId="0" fontId="5" fillId="8" borderId="2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1" xfId="0" applyFont="1" applyBorder="1"/>
    <xf numFmtId="0" fontId="4" fillId="9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/>
    <xf numFmtId="0" fontId="4" fillId="0" borderId="4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5" fillId="3" borderId="2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sqref="A1:B1"/>
    </sheetView>
  </sheetViews>
  <sheetFormatPr defaultRowHeight="15" x14ac:dyDescent="0.2"/>
  <cols>
    <col min="1" max="1" width="70.5703125" style="1" customWidth="1"/>
    <col min="2" max="2" width="12.7109375" style="1" customWidth="1"/>
    <col min="3" max="16384" width="9.140625" style="1"/>
  </cols>
  <sheetData>
    <row r="1" spans="1:2" x14ac:dyDescent="0.2">
      <c r="A1" s="57" t="s">
        <v>7</v>
      </c>
      <c r="B1" s="57"/>
    </row>
    <row r="2" spans="1:2" x14ac:dyDescent="0.2">
      <c r="A2" s="39" t="s">
        <v>42</v>
      </c>
      <c r="B2" s="39">
        <v>10</v>
      </c>
    </row>
    <row r="4" spans="1:2" x14ac:dyDescent="0.2">
      <c r="A4" s="58" t="s">
        <v>8</v>
      </c>
      <c r="B4" s="58"/>
    </row>
    <row r="5" spans="1:2" x14ac:dyDescent="0.2">
      <c r="A5" s="40" t="s">
        <v>51</v>
      </c>
      <c r="B5" s="39">
        <v>600</v>
      </c>
    </row>
    <row r="6" spans="1:2" x14ac:dyDescent="0.2">
      <c r="A6" s="40" t="s">
        <v>52</v>
      </c>
      <c r="B6" s="39">
        <v>3</v>
      </c>
    </row>
    <row r="7" spans="1:2" s="36" customFormat="1" x14ac:dyDescent="0.2">
      <c r="A7" s="43"/>
      <c r="B7" s="44"/>
    </row>
    <row r="8" spans="1:2" x14ac:dyDescent="0.2">
      <c r="A8" s="58" t="s">
        <v>45</v>
      </c>
      <c r="B8" s="58"/>
    </row>
    <row r="9" spans="1:2" x14ac:dyDescent="0.2">
      <c r="A9" s="40" t="s">
        <v>44</v>
      </c>
      <c r="B9" s="39">
        <v>210</v>
      </c>
    </row>
    <row r="10" spans="1:2" x14ac:dyDescent="0.2">
      <c r="A10" s="40" t="s">
        <v>43</v>
      </c>
      <c r="B10" s="39">
        <v>42</v>
      </c>
    </row>
    <row r="11" spans="1:2" x14ac:dyDescent="0.2">
      <c r="A11" s="40" t="s">
        <v>46</v>
      </c>
      <c r="B11" s="39">
        <v>60</v>
      </c>
    </row>
    <row r="12" spans="1:2" s="36" customFormat="1" x14ac:dyDescent="0.2">
      <c r="A12" s="43"/>
      <c r="B12" s="44"/>
    </row>
    <row r="13" spans="1:2" x14ac:dyDescent="0.2">
      <c r="A13" s="40" t="s">
        <v>47</v>
      </c>
      <c r="B13" s="39">
        <v>60</v>
      </c>
    </row>
    <row r="14" spans="1:2" x14ac:dyDescent="0.2">
      <c r="A14" s="40" t="s">
        <v>12</v>
      </c>
      <c r="B14" s="39">
        <v>14</v>
      </c>
    </row>
    <row r="16" spans="1:2" x14ac:dyDescent="0.2">
      <c r="A16" s="59" t="s">
        <v>11</v>
      </c>
      <c r="B16" s="59"/>
    </row>
    <row r="17" spans="1:2" x14ac:dyDescent="0.2">
      <c r="A17" s="47" t="s">
        <v>48</v>
      </c>
      <c r="B17" s="48">
        <v>3</v>
      </c>
    </row>
    <row r="18" spans="1:2" x14ac:dyDescent="0.2">
      <c r="A18" s="40" t="s">
        <v>55</v>
      </c>
      <c r="B18" s="39">
        <v>540</v>
      </c>
    </row>
    <row r="19" spans="1:2" x14ac:dyDescent="0.2">
      <c r="A19" s="45" t="s">
        <v>49</v>
      </c>
      <c r="B19" s="46">
        <v>2</v>
      </c>
    </row>
    <row r="20" spans="1:2" x14ac:dyDescent="0.2">
      <c r="A20" s="40" t="s">
        <v>53</v>
      </c>
      <c r="B20" s="39">
        <v>480</v>
      </c>
    </row>
    <row r="21" spans="1:2" x14ac:dyDescent="0.2">
      <c r="A21" s="40" t="s">
        <v>50</v>
      </c>
      <c r="B21" s="39">
        <v>4</v>
      </c>
    </row>
    <row r="22" spans="1:2" x14ac:dyDescent="0.2">
      <c r="A22" s="40" t="s">
        <v>54</v>
      </c>
      <c r="B22" s="39">
        <v>75.599999999999994</v>
      </c>
    </row>
    <row r="23" spans="1:2" s="36" customFormat="1" x14ac:dyDescent="0.2">
      <c r="A23" s="43"/>
      <c r="B23" s="44"/>
    </row>
    <row r="24" spans="1:2" x14ac:dyDescent="0.2">
      <c r="A24" s="58" t="s">
        <v>45</v>
      </c>
      <c r="B24" s="58"/>
    </row>
    <row r="25" spans="1:2" x14ac:dyDescent="0.2">
      <c r="A25" s="40" t="s">
        <v>13</v>
      </c>
      <c r="B25" s="39">
        <f>10*150*0.075</f>
        <v>112.5</v>
      </c>
    </row>
    <row r="26" spans="1:2" x14ac:dyDescent="0.2">
      <c r="A26" s="40" t="s">
        <v>9</v>
      </c>
      <c r="B26" s="39">
        <v>42</v>
      </c>
    </row>
    <row r="27" spans="1:2" x14ac:dyDescent="0.2">
      <c r="A27" s="40" t="s">
        <v>14</v>
      </c>
      <c r="B27" s="39">
        <v>150</v>
      </c>
    </row>
    <row r="28" spans="1:2" s="36" customFormat="1" x14ac:dyDescent="0.2">
      <c r="A28" s="43"/>
      <c r="B28" s="44"/>
    </row>
    <row r="29" spans="1:2" x14ac:dyDescent="0.2">
      <c r="A29" s="40" t="s">
        <v>10</v>
      </c>
      <c r="B29" s="39">
        <v>41</v>
      </c>
    </row>
    <row r="30" spans="1:2" x14ac:dyDescent="0.2">
      <c r="A30" s="40" t="s">
        <v>12</v>
      </c>
      <c r="B30" s="39">
        <v>22.5</v>
      </c>
    </row>
    <row r="31" spans="1:2" x14ac:dyDescent="0.2">
      <c r="A31" s="41"/>
    </row>
    <row r="32" spans="1:2" x14ac:dyDescent="0.2">
      <c r="A32" s="40" t="s">
        <v>56</v>
      </c>
      <c r="B32" s="39">
        <v>1.3</v>
      </c>
    </row>
    <row r="33" spans="1:2" x14ac:dyDescent="0.2">
      <c r="A33" s="39" t="s">
        <v>15</v>
      </c>
      <c r="B33" s="39">
        <v>3</v>
      </c>
    </row>
    <row r="34" spans="1:2" x14ac:dyDescent="0.2">
      <c r="A34" s="42" t="s">
        <v>16</v>
      </c>
      <c r="B34" s="39">
        <v>6.7000000000000004E-2</v>
      </c>
    </row>
    <row r="35" spans="1:2" x14ac:dyDescent="0.2">
      <c r="A35" s="39" t="s">
        <v>21</v>
      </c>
      <c r="B35" s="39">
        <v>0.08</v>
      </c>
    </row>
  </sheetData>
  <mergeCells count="5">
    <mergeCell ref="A1:B1"/>
    <mergeCell ref="A4:B4"/>
    <mergeCell ref="A16:B16"/>
    <mergeCell ref="A8:B8"/>
    <mergeCell ref="A24:B24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5" x14ac:dyDescent="0.2"/>
  <cols>
    <col min="1" max="1" width="63.5703125" style="1" bestFit="1" customWidth="1"/>
    <col min="2" max="2" width="26.85546875" style="1" bestFit="1" customWidth="1"/>
    <col min="3" max="3" width="7.5703125" style="1" customWidth="1"/>
    <col min="4" max="4" width="40.5703125" style="1" bestFit="1" customWidth="1"/>
    <col min="5" max="5" width="14.28515625" style="1" customWidth="1"/>
    <col min="6" max="6" width="14" style="1" customWidth="1"/>
    <col min="7" max="7" width="20.42578125" style="1" bestFit="1" customWidth="1"/>
    <col min="8" max="8" width="17.85546875" style="1" customWidth="1"/>
    <col min="9" max="9" width="13.85546875" style="1" bestFit="1" customWidth="1"/>
    <col min="10" max="16384" width="9.140625" style="1"/>
  </cols>
  <sheetData>
    <row r="1" spans="1:8" x14ac:dyDescent="0.2">
      <c r="C1" s="4"/>
      <c r="D1" s="69"/>
      <c r="E1" s="71" t="s">
        <v>4</v>
      </c>
      <c r="F1" s="72"/>
      <c r="G1" s="73"/>
    </row>
    <row r="2" spans="1:8" ht="60" x14ac:dyDescent="0.2">
      <c r="A2" s="5"/>
      <c r="B2" s="23" t="s">
        <v>3</v>
      </c>
      <c r="C2" s="4"/>
      <c r="D2" s="70"/>
      <c r="E2" s="31" t="s">
        <v>1</v>
      </c>
      <c r="F2" s="31" t="s">
        <v>2</v>
      </c>
      <c r="G2" s="32" t="s">
        <v>41</v>
      </c>
    </row>
    <row r="3" spans="1:8" x14ac:dyDescent="0.2">
      <c r="A3" s="7" t="s">
        <v>33</v>
      </c>
      <c r="B3" s="8">
        <f>Δεδομένα!B5*Δεδομένα!B6</f>
        <v>1800</v>
      </c>
      <c r="C3" s="9"/>
      <c r="D3" s="7" t="s">
        <v>36</v>
      </c>
      <c r="E3" s="8">
        <f>(Δεδομένα!B18*Δεδομένα!B6)</f>
        <v>1620</v>
      </c>
      <c r="F3" s="8">
        <f>(Δεδομένα!B20*Δεδομένα!B21)</f>
        <v>1920</v>
      </c>
      <c r="G3" s="10">
        <f>(((E3*Δεδομένα!B17)+(F3*Δεδομένα!B19))/(Δεδομένα!B17+Δεδομένα!B19))</f>
        <v>1740</v>
      </c>
    </row>
    <row r="4" spans="1:8" ht="15.75" thickBot="1" x14ac:dyDescent="0.25">
      <c r="A4" s="6" t="s">
        <v>23</v>
      </c>
      <c r="B4" s="25">
        <v>0</v>
      </c>
      <c r="C4" s="9"/>
      <c r="D4" s="6" t="s">
        <v>23</v>
      </c>
      <c r="E4" s="25">
        <f>Δεδομένα!B22*Δεδομένα!B2</f>
        <v>756</v>
      </c>
      <c r="F4" s="25">
        <f>Δεδομένα!B22*Δεδομένα!B2</f>
        <v>756</v>
      </c>
      <c r="G4" s="29">
        <f>((E4*Δεδομένα!B17)+('Μερικός προϋπολογισμός'!F4*Δεδομένα!B19))/(Δεδομένα!B17+Δεδομένα!B19)</f>
        <v>756</v>
      </c>
    </row>
    <row r="5" spans="1:8" ht="16.5" thickTop="1" thickBot="1" x14ac:dyDescent="0.25">
      <c r="A5" s="28" t="s">
        <v>34</v>
      </c>
      <c r="B5" s="27">
        <f>B3+B4</f>
        <v>1800</v>
      </c>
      <c r="C5" s="9"/>
      <c r="D5" s="28" t="s">
        <v>37</v>
      </c>
      <c r="E5" s="27">
        <f>SUM(E3:E4)</f>
        <v>2376</v>
      </c>
      <c r="F5" s="27">
        <f>SUM(F3:F4)</f>
        <v>2676</v>
      </c>
      <c r="G5" s="27">
        <f>SUM(G3:G4)</f>
        <v>2496</v>
      </c>
      <c r="H5" s="21"/>
    </row>
    <row r="6" spans="1:8" ht="15.75" thickTop="1" x14ac:dyDescent="0.2">
      <c r="A6" s="11"/>
      <c r="B6" s="3"/>
      <c r="C6" s="5"/>
      <c r="D6" s="5"/>
      <c r="E6" s="12"/>
      <c r="F6" s="3"/>
      <c r="G6" s="3"/>
    </row>
    <row r="7" spans="1:8" x14ac:dyDescent="0.2">
      <c r="A7" s="74" t="s">
        <v>0</v>
      </c>
      <c r="B7" s="74"/>
      <c r="C7" s="5"/>
      <c r="D7" s="75" t="s">
        <v>0</v>
      </c>
      <c r="E7" s="76"/>
      <c r="F7" s="76"/>
      <c r="G7" s="77"/>
    </row>
    <row r="8" spans="1:8" x14ac:dyDescent="0.2">
      <c r="A8" s="13" t="s">
        <v>24</v>
      </c>
      <c r="B8" s="8">
        <f>Δεδομένα!B9</f>
        <v>210</v>
      </c>
      <c r="C8" s="14"/>
      <c r="D8" s="15" t="s">
        <v>18</v>
      </c>
      <c r="E8" s="8">
        <f>Δεδομένα!B25</f>
        <v>112.5</v>
      </c>
      <c r="F8" s="8">
        <f>Δεδομένα!B25</f>
        <v>112.5</v>
      </c>
      <c r="G8" s="8">
        <f>((E8*Δεδομένα!B17)+(Δεδομένα!B25*Δεδομένα!B19))/(Δεδομένα!B17+Δεδομένα!B19)</f>
        <v>112.5</v>
      </c>
    </row>
    <row r="9" spans="1:8" x14ac:dyDescent="0.2">
      <c r="A9" s="7" t="s">
        <v>30</v>
      </c>
      <c r="B9" s="8">
        <f>Δεδομένα!B10+Δεδομένα!B11</f>
        <v>102</v>
      </c>
      <c r="C9" s="14"/>
      <c r="D9" s="15" t="s">
        <v>19</v>
      </c>
      <c r="E9" s="8">
        <f>Δεδομένα!B26</f>
        <v>42</v>
      </c>
      <c r="F9" s="8">
        <f>Δεδομένα!B26</f>
        <v>42</v>
      </c>
      <c r="G9" s="8">
        <f>((E9*Δεδομένα!B17)+('Μερικός προϋπολογισμός'!F9*Δεδομένα!B19))/(Δεδομένα!B17+Δεδομένα!B19)</f>
        <v>42</v>
      </c>
    </row>
    <row r="10" spans="1:8" x14ac:dyDescent="0.2">
      <c r="A10" s="13" t="s">
        <v>6</v>
      </c>
      <c r="B10" s="8">
        <f>Δεδομένα!B13*Δεδομένα!B32</f>
        <v>78</v>
      </c>
      <c r="C10" s="14"/>
      <c r="D10" s="15" t="s">
        <v>5</v>
      </c>
      <c r="E10" s="8">
        <f>Δεδομένα!B27</f>
        <v>150</v>
      </c>
      <c r="F10" s="8">
        <f>Δεδομένα!B27</f>
        <v>150</v>
      </c>
      <c r="G10" s="8">
        <f>((E10*Δεδομένα!B17)+('Μερικός προϋπολογισμός'!F10*Δεδομένα!B19))/(Δεδομένα!B17+Δεδομένα!B19)</f>
        <v>150</v>
      </c>
    </row>
    <row r="11" spans="1:8" x14ac:dyDescent="0.2">
      <c r="A11" s="13" t="s">
        <v>22</v>
      </c>
      <c r="B11" s="8">
        <f>Δεδομένα!B14*Δεδομένα!B33</f>
        <v>42</v>
      </c>
      <c r="C11" s="14"/>
      <c r="D11" s="15" t="s">
        <v>6</v>
      </c>
      <c r="E11" s="8">
        <f>Δεδομένα!B29*Δεδομένα!B32</f>
        <v>53.300000000000004</v>
      </c>
      <c r="F11" s="8">
        <f>Δεδομένα!B29*Δεδομένα!B32</f>
        <v>53.300000000000004</v>
      </c>
      <c r="G11" s="8">
        <f>((E11*Δεδομένα!B17)+('Μερικός προϋπολογισμός'!F11*Δεδομένα!B19))/(Δεδομένα!B17+Δεδομένα!B19)</f>
        <v>53.3</v>
      </c>
    </row>
    <row r="12" spans="1:8" x14ac:dyDescent="0.2">
      <c r="A12" s="13" t="s">
        <v>17</v>
      </c>
      <c r="B12" s="8">
        <f>(B8+B9+B10+B11)*Δεδομένα!B34/2</f>
        <v>14.472000000000001</v>
      </c>
      <c r="C12" s="14"/>
      <c r="D12" s="13" t="s">
        <v>22</v>
      </c>
      <c r="E12" s="8">
        <f>Δεδομένα!B30*Δεδομένα!B33</f>
        <v>67.5</v>
      </c>
      <c r="F12" s="8">
        <f>(Δεδομένα!B30*Δεδομένα!B33)</f>
        <v>67.5</v>
      </c>
      <c r="G12" s="8">
        <f>((E12*Δεδομένα!B17)+('Μερικός προϋπολογισμός'!F12*Δεδομένα!B19))/(Δεδομένα!B17+Δεδομένα!B19)</f>
        <v>67.5</v>
      </c>
    </row>
    <row r="13" spans="1:8" ht="15.75" thickBot="1" x14ac:dyDescent="0.25">
      <c r="A13" s="24" t="s">
        <v>20</v>
      </c>
      <c r="B13" s="25">
        <f>(Δεδομένα!B5*Δεδομένα!B6*Δεδομένα!B35)</f>
        <v>144</v>
      </c>
      <c r="C13" s="14"/>
      <c r="D13" s="13" t="s">
        <v>17</v>
      </c>
      <c r="E13" s="8">
        <f>(E8+E9+E10+E11+E12)*Δεδομένα!B34/2</f>
        <v>14.24755</v>
      </c>
      <c r="F13" s="8">
        <f>(F8+F9+F10+F11+F12)*Δεδομένα!B34/2</f>
        <v>14.24755</v>
      </c>
      <c r="G13" s="8">
        <f>(G8+G9+G10+G11+G12)*Δεδομένα!B34/2</f>
        <v>14.24755</v>
      </c>
    </row>
    <row r="14" spans="1:8" ht="16.5" thickTop="1" thickBot="1" x14ac:dyDescent="0.25">
      <c r="A14" s="26" t="s">
        <v>35</v>
      </c>
      <c r="B14" s="27">
        <f>SUM(B8:B13)</f>
        <v>590.47199999999998</v>
      </c>
      <c r="C14" s="14"/>
      <c r="D14" s="24" t="s">
        <v>20</v>
      </c>
      <c r="E14" s="25">
        <f>(Δεδομένα!B18*Δεδομένα!B6*Δεδομένα!B35)</f>
        <v>129.6</v>
      </c>
      <c r="F14" s="25">
        <f>Δεδομένα!B20*Δεδομένα!B21*Δεδομένα!B35</f>
        <v>153.6</v>
      </c>
      <c r="G14" s="25">
        <f>((E14*Δεδομένα!B17)+('Μερικός προϋπολογισμός'!F14*Δεδομένα!B19))/(Δεδομένα!B17+Δεδομένα!B19)</f>
        <v>139.19999999999999</v>
      </c>
    </row>
    <row r="15" spans="1:8" ht="16.5" thickTop="1" thickBot="1" x14ac:dyDescent="0.25">
      <c r="A15" s="11"/>
      <c r="B15" s="3"/>
      <c r="C15" s="14"/>
      <c r="D15" s="28" t="s">
        <v>38</v>
      </c>
      <c r="E15" s="30">
        <f>SUM(E8:E14)</f>
        <v>569.14755000000002</v>
      </c>
      <c r="F15" s="30">
        <f>SUM(F8:F14)</f>
        <v>593.14755000000002</v>
      </c>
      <c r="G15" s="27">
        <f>SUM(G8:G14)</f>
        <v>578.74755000000005</v>
      </c>
    </row>
    <row r="16" spans="1:8" ht="15.75" thickTop="1" x14ac:dyDescent="0.2">
      <c r="A16" s="2"/>
      <c r="B16" s="16"/>
      <c r="C16" s="14"/>
      <c r="D16" s="5"/>
      <c r="E16" s="17"/>
      <c r="F16" s="18"/>
      <c r="G16" s="18"/>
    </row>
    <row r="19" spans="1:11" ht="15.75" thickBot="1" x14ac:dyDescent="0.25"/>
    <row r="20" spans="1:11" ht="15.75" thickTop="1" x14ac:dyDescent="0.2">
      <c r="A20" s="65" t="s">
        <v>25</v>
      </c>
      <c r="B20" s="66"/>
      <c r="D20" s="78" t="s">
        <v>26</v>
      </c>
      <c r="E20" s="79"/>
      <c r="F20" s="79"/>
      <c r="G20" s="80"/>
    </row>
    <row r="21" spans="1:11" ht="15.75" thickBot="1" x14ac:dyDescent="0.25">
      <c r="A21" s="37" t="s">
        <v>31</v>
      </c>
      <c r="B21" s="20">
        <f>B14</f>
        <v>590.47199999999998</v>
      </c>
      <c r="D21" s="81" t="s">
        <v>39</v>
      </c>
      <c r="E21" s="82"/>
      <c r="F21" s="82"/>
      <c r="G21" s="20">
        <f>G15</f>
        <v>578.74755000000005</v>
      </c>
    </row>
    <row r="22" spans="1:11" s="36" customFormat="1" ht="16.5" thickTop="1" thickBot="1" x14ac:dyDescent="0.25">
      <c r="A22" s="35"/>
      <c r="B22" s="34"/>
      <c r="D22" s="33"/>
      <c r="E22" s="33"/>
      <c r="F22" s="33"/>
      <c r="G22" s="34"/>
    </row>
    <row r="23" spans="1:11" ht="15.75" thickTop="1" x14ac:dyDescent="0.2">
      <c r="A23" s="67" t="s">
        <v>27</v>
      </c>
      <c r="B23" s="68"/>
      <c r="D23" s="83" t="s">
        <v>28</v>
      </c>
      <c r="E23" s="84"/>
      <c r="F23" s="84"/>
      <c r="G23" s="85"/>
    </row>
    <row r="24" spans="1:11" ht="15.75" thickBot="1" x14ac:dyDescent="0.25">
      <c r="A24" s="37" t="s">
        <v>32</v>
      </c>
      <c r="B24" s="19">
        <f>G5</f>
        <v>2496</v>
      </c>
      <c r="D24" s="81" t="s">
        <v>40</v>
      </c>
      <c r="E24" s="82"/>
      <c r="F24" s="82"/>
      <c r="G24" s="20">
        <f>B5</f>
        <v>1800</v>
      </c>
    </row>
    <row r="25" spans="1:11" ht="15.75" thickTop="1" x14ac:dyDescent="0.2"/>
    <row r="26" spans="1:11" ht="15.75" thickBot="1" x14ac:dyDescent="0.25"/>
    <row r="27" spans="1:11" ht="16.5" thickTop="1" thickBot="1" x14ac:dyDescent="0.25">
      <c r="A27" s="63" t="s">
        <v>29</v>
      </c>
      <c r="B27" s="64"/>
      <c r="C27" s="64"/>
      <c r="D27" s="38">
        <f>(B21+B24)-(G21+G24)</f>
        <v>707.72444999999971</v>
      </c>
    </row>
    <row r="28" spans="1:11" ht="45.75" thickTop="1" x14ac:dyDescent="0.2">
      <c r="H28" s="52" t="s">
        <v>61</v>
      </c>
    </row>
    <row r="29" spans="1:11" x14ac:dyDescent="0.2">
      <c r="B29" s="21"/>
      <c r="F29" s="62" t="s">
        <v>59</v>
      </c>
      <c r="G29" s="62"/>
      <c r="H29" s="54">
        <f>+D27/(D27/(-600+48+324-25.92))</f>
        <v>-253.92000000000002</v>
      </c>
    </row>
    <row r="30" spans="1:11" x14ac:dyDescent="0.2">
      <c r="D30" s="22"/>
      <c r="F30" s="62" t="s">
        <v>60</v>
      </c>
      <c r="G30" s="62"/>
      <c r="H30" s="53">
        <f>+('Μερικός προϋπολογισμός'!D27+48.2)/(Δεδομένα!B22*Δεδομένα!B2)</f>
        <v>0.99990006613756577</v>
      </c>
    </row>
    <row r="32" spans="1:11" x14ac:dyDescent="0.2">
      <c r="F32" s="60" t="s">
        <v>57</v>
      </c>
      <c r="G32" s="60"/>
      <c r="H32" s="60"/>
      <c r="I32" s="60"/>
      <c r="J32" s="49"/>
      <c r="K32" s="49"/>
    </row>
    <row r="33" spans="4:11" x14ac:dyDescent="0.2">
      <c r="E33" s="50"/>
      <c r="F33" s="51">
        <v>2.5</v>
      </c>
      <c r="G33" s="51">
        <v>3</v>
      </c>
      <c r="H33" s="51">
        <v>3.5</v>
      </c>
      <c r="I33" s="51">
        <v>4</v>
      </c>
      <c r="K33" s="21"/>
    </row>
    <row r="34" spans="4:11" x14ac:dyDescent="0.2">
      <c r="D34" s="61" t="s">
        <v>58</v>
      </c>
      <c r="E34" s="51">
        <v>700</v>
      </c>
      <c r="F34" s="55">
        <f>+F35-(56*$H$30)</f>
        <v>778.69004629629603</v>
      </c>
      <c r="G34" s="55">
        <f>+G35-(56*$H$30)</f>
        <v>651.730046296296</v>
      </c>
      <c r="H34" s="55">
        <f t="shared" ref="H34:I34" si="0">+H35-(56*$H$30)</f>
        <v>524.77004629629596</v>
      </c>
      <c r="I34" s="55">
        <f t="shared" si="0"/>
        <v>397.81004629629604</v>
      </c>
      <c r="K34" s="21"/>
    </row>
    <row r="35" spans="4:11" x14ac:dyDescent="0.2">
      <c r="D35" s="61"/>
      <c r="E35" s="51">
        <v>756</v>
      </c>
      <c r="F35" s="55">
        <f>+G35-(H29/2)</f>
        <v>834.68444999999974</v>
      </c>
      <c r="G35" s="56">
        <f>+D27</f>
        <v>707.72444999999971</v>
      </c>
      <c r="H35" s="55">
        <f>+G35+(H29/2)</f>
        <v>580.76444999999967</v>
      </c>
      <c r="I35" s="55">
        <f>+G35+H29</f>
        <v>453.80444999999969</v>
      </c>
      <c r="K35" s="21"/>
    </row>
    <row r="36" spans="4:11" x14ac:dyDescent="0.2">
      <c r="D36" s="61"/>
      <c r="E36" s="51">
        <v>800</v>
      </c>
      <c r="F36" s="55">
        <f>+F35+(44*$H$30)</f>
        <v>878.68005291005261</v>
      </c>
      <c r="G36" s="55">
        <f>+G35+(44*$H$30)</f>
        <v>751.72005291005257</v>
      </c>
      <c r="H36" s="55">
        <f t="shared" ref="H36:I36" si="1">+H35+(44*$H$30)</f>
        <v>624.76005291005254</v>
      </c>
      <c r="I36" s="55">
        <f t="shared" si="1"/>
        <v>497.80005291005261</v>
      </c>
    </row>
    <row r="37" spans="4:11" x14ac:dyDescent="0.2">
      <c r="J37" s="22"/>
    </row>
  </sheetData>
  <mergeCells count="15">
    <mergeCell ref="D24:F24"/>
    <mergeCell ref="D23:G23"/>
    <mergeCell ref="A20:B20"/>
    <mergeCell ref="A23:B23"/>
    <mergeCell ref="D1:D2"/>
    <mergeCell ref="E1:G1"/>
    <mergeCell ref="A7:B7"/>
    <mergeCell ref="D7:G7"/>
    <mergeCell ref="D20:G20"/>
    <mergeCell ref="D21:F21"/>
    <mergeCell ref="F32:I32"/>
    <mergeCell ref="D34:D36"/>
    <mergeCell ref="F29:G29"/>
    <mergeCell ref="F30:G30"/>
    <mergeCell ref="A27:C27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Δεδομένα</vt:lpstr>
      <vt:lpstr>Μερικός προϋπολογισμός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dcterms:created xsi:type="dcterms:W3CDTF">2011-11-24T11:51:37Z</dcterms:created>
  <dcterms:modified xsi:type="dcterms:W3CDTF">2022-04-13T08:22:14Z</dcterms:modified>
</cp:coreProperties>
</file>