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72" windowWidth="7512" windowHeight="6660" activeTab="1"/>
  </bookViews>
  <sheets>
    <sheet name="Δεδομένα" sheetId="1" r:id="rId1"/>
    <sheet name="Για 90 -410στρέμματα" sheetId="2" r:id="rId2"/>
    <sheet name="γράφημα, όριο αποδοτικότητας" sheetId="3" r:id="rId3"/>
  </sheets>
  <definedNames/>
  <calcPr fullCalcOnLoad="1"/>
</workbook>
</file>

<file path=xl/sharedStrings.xml><?xml version="1.0" encoding="utf-8"?>
<sst xmlns="http://schemas.openxmlformats.org/spreadsheetml/2006/main" count="45" uniqueCount="43">
  <si>
    <t>Επιλογή ελκυστήρα 90Hp</t>
  </si>
  <si>
    <t>Ασφάλιστρα (% επι του Μέσου Επενδυμένου Κεφαλαίου του ελκυστήρα)</t>
  </si>
  <si>
    <t>Δαπάνες λιπαντικών/ώρα λειτουργίας (10% των δαπανών καυσίμου)</t>
  </si>
  <si>
    <t>Αμοιβή ενοικιαζόμενου ελκυστήρα (ευρώ/ωρα)</t>
  </si>
  <si>
    <r>
      <t>S</t>
    </r>
    <r>
      <rPr>
        <sz val="10"/>
        <rFont val="Arial"/>
        <family val="0"/>
      </rPr>
      <t xml:space="preserve"> (= Dh/Da ώρες/έτος)</t>
    </r>
  </si>
  <si>
    <r>
      <t>P</t>
    </r>
    <r>
      <rPr>
        <sz val="10"/>
        <rFont val="Arial"/>
        <family val="0"/>
      </rPr>
      <t xml:space="preserve"> :Αξία καινούργιου- μείον η υπολλεμματική αξία (σε ευρώ) </t>
    </r>
  </si>
  <si>
    <r>
      <t>Da</t>
    </r>
    <r>
      <rPr>
        <sz val="10"/>
        <rFont val="Arial"/>
        <family val="0"/>
      </rPr>
      <t xml:space="preserve"> (σε έτη)</t>
    </r>
  </si>
  <si>
    <r>
      <t>Dh</t>
    </r>
    <r>
      <rPr>
        <sz val="10"/>
        <rFont val="Arial"/>
        <family val="0"/>
      </rPr>
      <t xml:space="preserve"> (σε ώρες)</t>
    </r>
  </si>
  <si>
    <t>Δαπάνες λιπαντικών</t>
  </si>
  <si>
    <t>Για καλλιέργεια 90 στρεμμάτων βαμβακιού</t>
  </si>
  <si>
    <t>Ωρες λειτουργίας ελκυστήρα/στρέμμα καλλιεργειας βαμβακιού</t>
  </si>
  <si>
    <t>Υπολογισμός κόστους χρησιμοποίησης ελκυστήρα/ώρα λειτουργίας</t>
  </si>
  <si>
    <t>Επιτόκιο μεσομακροπρόθεσμων χορηγήσεων (ι μεσ.)</t>
  </si>
  <si>
    <t>Επιτόκιο βραχυπρόθεσμων χορηγήσεων (ι βραχ.)</t>
  </si>
  <si>
    <r>
      <t>Ασφάλιστρα</t>
    </r>
    <r>
      <rPr>
        <sz val="10"/>
        <rFont val="Arial"/>
        <family val="0"/>
      </rPr>
      <t xml:space="preserve">  (P/2*συντελεστής ασφαλίστρων)/N</t>
    </r>
  </si>
  <si>
    <r>
      <t>Συντήρηση</t>
    </r>
    <r>
      <rPr>
        <sz val="10"/>
        <rFont val="Arial"/>
        <family val="0"/>
      </rPr>
      <t xml:space="preserve">  (ωρες συντήρησης/ωρα λειτουργίας*αμοιβή ανθρώπου για συντήρηση)</t>
    </r>
  </si>
  <si>
    <r>
      <t>Δαπανες καυσίμου</t>
    </r>
    <r>
      <rPr>
        <sz val="10"/>
        <rFont val="Arial"/>
        <family val="0"/>
      </rPr>
      <t xml:space="preserve"> (πετρελαίου)-0,11*90Hp*0,9 ευρώ/lit</t>
    </r>
  </si>
  <si>
    <r>
      <t>Τόκος επι των δαπανών επισκευών</t>
    </r>
    <r>
      <rPr>
        <sz val="10"/>
        <rFont val="Arial"/>
        <family val="0"/>
      </rPr>
      <t xml:space="preserve"> (δαπ. Επισκευών * ι μεσ.)</t>
    </r>
  </si>
  <si>
    <r>
      <t xml:space="preserve">ΣΥΝΟΛΟ ΚΟΣΤΟΥΣ ΧΡΗΣΙΜΟΠΟΙΗΣΗΣ ΑΝΑ ΩΡΑ ΛΕΙΤΟΥΡΓΙΑΣ </t>
    </r>
    <r>
      <rPr>
        <sz val="10"/>
        <rFont val="Arial"/>
        <family val="2"/>
      </rPr>
      <t>(€/ωρα)</t>
    </r>
  </si>
  <si>
    <r>
      <t xml:space="preserve">Κόστος χρησιμοποίησης ανά έτος, σε ευρώ </t>
    </r>
    <r>
      <rPr>
        <sz val="10"/>
        <rFont val="Arial"/>
        <family val="2"/>
      </rPr>
      <t>((κόστος χρησιμοποίησης/ωρα)*Ν)</t>
    </r>
  </si>
  <si>
    <t>Για καλλιέργεια 150 στρεμμάτων βαμβακιού</t>
  </si>
  <si>
    <r>
      <t>Ν</t>
    </r>
    <r>
      <rPr>
        <b/>
        <sz val="10"/>
        <rFont val="Arial"/>
        <family val="2"/>
      </rPr>
      <t xml:space="preserve"> </t>
    </r>
    <r>
      <rPr>
        <sz val="10"/>
        <rFont val="Arial"/>
        <family val="0"/>
      </rPr>
      <t>σε ώρες λειτουργίας ελκυστήρα (Στρέμματα βαμβακιού * 3,5 ώρες/στρέμμα)</t>
    </r>
  </si>
  <si>
    <t>Για καλλιέργεια 250 στρεμμάτων βαμβακιού</t>
  </si>
  <si>
    <t>Για καλλιέργεια 410 στρεμμάτων βαμβακιού</t>
  </si>
  <si>
    <r>
      <t>Απόσβεση</t>
    </r>
    <r>
      <rPr>
        <sz val="10"/>
        <rFont val="Arial"/>
        <family val="0"/>
      </rPr>
      <t xml:space="preserve"> P/(Da * N) ή (P/Dh)</t>
    </r>
  </si>
  <si>
    <r>
      <t>Επισκευές</t>
    </r>
    <r>
      <rPr>
        <sz val="10"/>
        <rFont val="Arial"/>
        <family val="0"/>
      </rPr>
      <t xml:space="preserve"> ((P*r)/Dh)*((Da*N)/Dh) ή (P*r)/Dh</t>
    </r>
  </si>
  <si>
    <t>Τιμή πώλησης βαμβακιού 0,5 ευρώ/kgr</t>
  </si>
  <si>
    <t>Συντελεστής επισκευών (r=65%)</t>
  </si>
  <si>
    <t>Κόστος χρησιμοποίησης (ευρώ / ώρα χρησιμοποίησης)</t>
  </si>
  <si>
    <t>N (ώρες λειτουργίας / έτος)</t>
  </si>
  <si>
    <t>Σεναρια χρησιμοποίησης ελκυστήρα σε στρέμματα βαμβακιού</t>
  </si>
  <si>
    <t>σε στρέμματα βαμβακιου</t>
  </si>
  <si>
    <t>Συνολικό κόστος ενοικιαζόμενου ελκυστήρα (μαζι  με κόστος ευκαιρίας λόγω μείωσης της παραγωγής), σε ευρώ/ώρα λειτουργίας του ελκυστήρα</t>
  </si>
  <si>
    <r>
      <t>Κόστος χρήσημοποίησης ελκυστήρα</t>
    </r>
    <r>
      <rPr>
        <sz val="11"/>
        <rFont val="Arial"/>
        <family val="2"/>
      </rPr>
      <t xml:space="preserve">, στο μέσο της παραγωγικής του ηλικίας (5 έτη), </t>
    </r>
    <r>
      <rPr>
        <b/>
        <sz val="11"/>
        <rFont val="Arial"/>
        <family val="2"/>
      </rPr>
      <t>ανά ώρα λειτουργίας</t>
    </r>
  </si>
  <si>
    <r>
      <t xml:space="preserve">Όριο αποδοτικότητας ιδιόκτητου ελκυστήρα έναντι ενοικιαζόμενου (σε </t>
    </r>
    <r>
      <rPr>
        <b/>
        <sz val="10"/>
        <rFont val="Arial"/>
        <family val="2"/>
      </rPr>
      <t>στρέμματα βαμβακιού</t>
    </r>
    <r>
      <rPr>
        <sz val="10"/>
        <rFont val="Arial"/>
        <family val="0"/>
      </rPr>
      <t>/έτος)</t>
    </r>
  </si>
  <si>
    <t>σε στρέμματα βαμβακιού</t>
  </si>
  <si>
    <t>Δαπάνες συντήρησης μηχανήματος (εργασία 0,17 ώρες/ωρα λειτουργίας και αμοιβή εργασίας 5 ευρώ/ωρα εργασίας συντήρησης)</t>
  </si>
  <si>
    <r>
      <t xml:space="preserve">Όριο αποδοτικότητας ιδιόκτητου ελκυστήρα έναντι ενοικιαζόμενου (σε </t>
    </r>
    <r>
      <rPr>
        <b/>
        <sz val="10"/>
        <rFont val="Arial"/>
        <family val="2"/>
      </rPr>
      <t>ώρες χρησιμοποίησης</t>
    </r>
    <r>
      <rPr>
        <sz val="10"/>
        <rFont val="Arial"/>
        <family val="0"/>
      </rPr>
      <t>/έτος)</t>
    </r>
  </si>
  <si>
    <t>Δαπάνες καυσίμου (πετρελαίου) ανά ώρα λειτουργίας (τιμή πετρελαίου 1,4 ευρώ/λίτρο)</t>
  </si>
  <si>
    <t>Μειωση παραγωγής βαμβακιού (kgr/στρέμμα), λόγω ενοικίασης ελκυστήρα (30 kg/στρ/3 έτη)</t>
  </si>
  <si>
    <r>
      <t>Υπόλοιποι τόκοι</t>
    </r>
    <r>
      <rPr>
        <sz val="10"/>
        <rFont val="Arial"/>
        <family val="0"/>
      </rPr>
      <t xml:space="preserve"> (δαπανες Ασφαλίστρων+Συντηρησης+Καυσίμου+Λιπαντικών)*i βραχ./2</t>
    </r>
  </si>
  <si>
    <t>Μείωση αξίας παραγωγή/ώρα λειτουργίας του ελκυστήρα</t>
  </si>
  <si>
    <r>
      <t>Τόκος ελκυστήρα</t>
    </r>
    <r>
      <rPr>
        <sz val="10"/>
        <rFont val="Arial"/>
        <family val="0"/>
      </rPr>
      <t xml:space="preserve"> (P/2* ι μεσ.)/Ν</t>
    </r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</si>
</sst>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€_-;\-* #,##0\ _€_-;_-* &quot;-&quot;\ _€_-;_-@_-"/>
    <numFmt numFmtId="173" formatCode="_-* #,##0.00\ _€_-;\-* #,##0.00\ _€_-;_-* &quot;-&quot;??\ _€_-;_-@_-"/>
    <numFmt numFmtId="174" formatCode="0.0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21" borderId="2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4" fillId="28" borderId="3" applyNumberFormat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1" fillId="31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1" applyNumberFormat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2" fontId="0" fillId="0" borderId="0" xfId="0" applyNumberFormat="1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/>
    </xf>
    <xf numFmtId="0" fontId="3" fillId="33" borderId="0" xfId="0" applyFont="1" applyFill="1" applyAlignment="1">
      <alignment/>
    </xf>
    <xf numFmtId="0" fontId="0" fillId="0" borderId="0" xfId="0" applyFill="1" applyAlignment="1">
      <alignment horizontal="center" wrapText="1"/>
    </xf>
    <xf numFmtId="0" fontId="0" fillId="34" borderId="0" xfId="0" applyFill="1" applyAlignment="1">
      <alignment/>
    </xf>
    <xf numFmtId="0" fontId="2" fillId="34" borderId="0" xfId="0" applyFont="1" applyFill="1" applyAlignment="1">
      <alignment/>
    </xf>
    <xf numFmtId="0" fontId="2" fillId="0" borderId="10" xfId="0" applyFont="1" applyBorder="1" applyAlignment="1">
      <alignment wrapText="1"/>
    </xf>
    <xf numFmtId="0" fontId="0" fillId="0" borderId="10" xfId="0" applyBorder="1" applyAlignment="1">
      <alignment/>
    </xf>
    <xf numFmtId="2" fontId="6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7" fillId="0" borderId="10" xfId="0" applyFont="1" applyBorder="1" applyAlignment="1">
      <alignment/>
    </xf>
    <xf numFmtId="2" fontId="0" fillId="0" borderId="10" xfId="0" applyNumberFormat="1" applyBorder="1" applyAlignment="1">
      <alignment/>
    </xf>
    <xf numFmtId="2" fontId="3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3" fillId="33" borderId="11" xfId="0" applyFont="1" applyFill="1" applyBorder="1" applyAlignment="1">
      <alignment/>
    </xf>
    <xf numFmtId="0" fontId="0" fillId="35" borderId="12" xfId="0" applyFill="1" applyBorder="1" applyAlignment="1">
      <alignment horizontal="center" wrapText="1"/>
    </xf>
    <xf numFmtId="0" fontId="0" fillId="36" borderId="12" xfId="0" applyFill="1" applyBorder="1" applyAlignment="1">
      <alignment horizontal="center" wrapText="1"/>
    </xf>
    <xf numFmtId="0" fontId="0" fillId="0" borderId="10" xfId="0" applyBorder="1" applyAlignment="1">
      <alignment wrapText="1"/>
    </xf>
    <xf numFmtId="1" fontId="0" fillId="0" borderId="10" xfId="0" applyNumberFormat="1" applyBorder="1" applyAlignment="1">
      <alignment/>
    </xf>
    <xf numFmtId="174" fontId="7" fillId="37" borderId="10" xfId="0" applyNumberFormat="1" applyFont="1" applyFill="1" applyBorder="1" applyAlignment="1">
      <alignment/>
    </xf>
    <xf numFmtId="174" fontId="0" fillId="0" borderId="10" xfId="0" applyNumberFormat="1" applyBorder="1" applyAlignment="1">
      <alignment/>
    </xf>
    <xf numFmtId="1" fontId="2" fillId="0" borderId="10" xfId="0" applyNumberFormat="1" applyFont="1" applyBorder="1" applyAlignment="1">
      <alignment/>
    </xf>
    <xf numFmtId="0" fontId="7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37" borderId="10" xfId="0" applyFill="1" applyBorder="1" applyAlignment="1">
      <alignment horizont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Καμπύλη κόστους χρησιμοποίησης ελκυστήρα (ευρώ/ώρα)</a:t>
            </a:r>
          </a:p>
        </c:rich>
      </c:tx>
      <c:layout>
        <c:manualLayout>
          <c:xMode val="factor"/>
          <c:yMode val="factor"/>
          <c:x val="0.00125"/>
          <c:y val="-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25"/>
          <c:y val="0.174"/>
          <c:w val="0.91225"/>
          <c:h val="0.724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'γράφημα, όριο αποδοτικότητας'!$B$6</c:f>
              <c:strCache>
                <c:ptCount val="1"/>
                <c:pt idx="0">
                  <c:v>Κόστος χρησιμοποίησης (ευρώ / ώρα χρησιμοποίησης)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'γράφημα, όριο αποδοτικότητας'!$C$5:$F$5</c:f>
              <c:numCache/>
            </c:numRef>
          </c:xVal>
          <c:yVal>
            <c:numRef>
              <c:f>'γράφημα, όριο αποδοτικότητας'!$C$6:$F$6</c:f>
              <c:numCache/>
            </c:numRef>
          </c:yVal>
          <c:smooth val="1"/>
        </c:ser>
        <c:axId val="2093303"/>
        <c:axId val="18839728"/>
      </c:scatterChart>
      <c:valAx>
        <c:axId val="20933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Ν (ώρες χρησιμοποίησης/έτος)</a:t>
                </a:r>
              </a:p>
            </c:rich>
          </c:tx>
          <c:layout>
            <c:manualLayout>
              <c:xMode val="factor"/>
              <c:yMode val="factor"/>
              <c:x val="-0.013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839728"/>
        <c:crosses val="autoZero"/>
        <c:crossBetween val="midCat"/>
        <c:dispUnits/>
      </c:valAx>
      <c:valAx>
        <c:axId val="188397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Κόστος χρησιμοποίησης (ευρώ / ώρα)</a:t>
                </a:r>
              </a:p>
            </c:rich>
          </c:tx>
          <c:layout>
            <c:manualLayout>
              <c:xMode val="factor"/>
              <c:yMode val="factor"/>
              <c:x val="-0.018"/>
              <c:y val="-0.02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9330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466725</xdr:colOff>
      <xdr:row>6</xdr:row>
      <xdr:rowOff>104775</xdr:rowOff>
    </xdr:from>
    <xdr:to>
      <xdr:col>14</xdr:col>
      <xdr:colOff>409575</xdr:colOff>
      <xdr:row>26</xdr:row>
      <xdr:rowOff>38100</xdr:rowOff>
    </xdr:to>
    <xdr:graphicFrame>
      <xdr:nvGraphicFramePr>
        <xdr:cNvPr id="1" name="Chart 2"/>
        <xdr:cNvGraphicFramePr/>
      </xdr:nvGraphicFramePr>
      <xdr:xfrm>
        <a:off x="3409950" y="1323975"/>
        <a:ext cx="6677025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27"/>
  <sheetViews>
    <sheetView zoomScalePageLayoutView="0" workbookViewId="0" topLeftCell="A1">
      <selection activeCell="E23" sqref="E23"/>
    </sheetView>
  </sheetViews>
  <sheetFormatPr defaultColWidth="9.140625" defaultRowHeight="12.75"/>
  <cols>
    <col min="1" max="1" width="55.7109375" style="0" customWidth="1"/>
  </cols>
  <sheetData>
    <row r="2" spans="1:2" ht="15">
      <c r="A2" s="28" t="s">
        <v>0</v>
      </c>
      <c r="B2" s="28"/>
    </row>
    <row r="4" spans="1:2" ht="13.5">
      <c r="A4" s="5" t="s">
        <v>6</v>
      </c>
      <c r="B4" s="1">
        <v>10</v>
      </c>
    </row>
    <row r="5" spans="1:2" ht="13.5">
      <c r="A5" s="5" t="s">
        <v>7</v>
      </c>
      <c r="B5" s="1">
        <v>12000</v>
      </c>
    </row>
    <row r="6" spans="1:2" ht="16.5" customHeight="1">
      <c r="A6" s="4" t="s">
        <v>5</v>
      </c>
      <c r="B6" s="1">
        <v>50000</v>
      </c>
    </row>
    <row r="7" spans="1:2" ht="29.25" customHeight="1">
      <c r="A7" s="2" t="s">
        <v>1</v>
      </c>
      <c r="B7" s="1">
        <v>0.0083</v>
      </c>
    </row>
    <row r="8" spans="1:2" ht="21" customHeight="1">
      <c r="A8" s="2" t="s">
        <v>12</v>
      </c>
      <c r="B8" s="1">
        <v>0.082</v>
      </c>
    </row>
    <row r="9" spans="1:2" ht="20.25" customHeight="1">
      <c r="A9" s="2" t="s">
        <v>13</v>
      </c>
      <c r="B9" s="1">
        <v>0.067</v>
      </c>
    </row>
    <row r="10" spans="1:2" ht="32.25" customHeight="1">
      <c r="A10" s="2" t="s">
        <v>38</v>
      </c>
      <c r="B10" s="1">
        <f>0.11*90*1.4</f>
        <v>13.86</v>
      </c>
    </row>
    <row r="11" spans="1:2" ht="35.25" customHeight="1">
      <c r="A11" s="2" t="s">
        <v>2</v>
      </c>
      <c r="B11" s="1">
        <f>B10*0.1</f>
        <v>1.3860000000000001</v>
      </c>
    </row>
    <row r="12" spans="1:2" ht="41.25" customHeight="1">
      <c r="A12" s="2" t="s">
        <v>36</v>
      </c>
      <c r="B12">
        <f>0.17*5</f>
        <v>0.8500000000000001</v>
      </c>
    </row>
    <row r="13" spans="1:2" ht="22.5" customHeight="1">
      <c r="A13" s="2" t="s">
        <v>27</v>
      </c>
      <c r="B13">
        <v>0.65</v>
      </c>
    </row>
    <row r="14" ht="12" customHeight="1"/>
    <row r="15" spans="1:2" ht="12" customHeight="1">
      <c r="A15" s="2" t="s">
        <v>10</v>
      </c>
      <c r="B15">
        <v>3.5</v>
      </c>
    </row>
    <row r="16" ht="12" customHeight="1">
      <c r="A16" s="2"/>
    </row>
    <row r="17" spans="1:2" ht="12" customHeight="1">
      <c r="A17" s="27" t="s">
        <v>30</v>
      </c>
      <c r="B17" s="27"/>
    </row>
    <row r="18" spans="1:2" ht="12" customHeight="1">
      <c r="A18" s="2" t="s">
        <v>31</v>
      </c>
      <c r="B18">
        <v>90</v>
      </c>
    </row>
    <row r="19" spans="1:2" ht="12" customHeight="1">
      <c r="A19" s="2" t="s">
        <v>35</v>
      </c>
      <c r="B19">
        <v>150</v>
      </c>
    </row>
    <row r="20" spans="1:2" ht="12" customHeight="1">
      <c r="A20" s="2" t="s">
        <v>31</v>
      </c>
      <c r="B20">
        <v>250</v>
      </c>
    </row>
    <row r="21" spans="1:2" ht="12" customHeight="1">
      <c r="A21" s="2" t="s">
        <v>35</v>
      </c>
      <c r="B21">
        <v>410</v>
      </c>
    </row>
    <row r="22" ht="12" customHeight="1">
      <c r="A22" s="2"/>
    </row>
    <row r="23" spans="1:2" ht="19.5" customHeight="1">
      <c r="A23" s="22" t="s">
        <v>3</v>
      </c>
      <c r="B23" s="11">
        <v>28.6</v>
      </c>
    </row>
    <row r="24" spans="1:2" ht="26.25">
      <c r="A24" s="22" t="s">
        <v>39</v>
      </c>
      <c r="B24" s="23">
        <f>30/3</f>
        <v>10</v>
      </c>
    </row>
    <row r="25" spans="1:2" ht="12.75">
      <c r="A25" s="22" t="s">
        <v>26</v>
      </c>
      <c r="B25" s="11">
        <v>0.5</v>
      </c>
    </row>
    <row r="26" spans="1:2" ht="12.75">
      <c r="A26" s="22" t="s">
        <v>41</v>
      </c>
      <c r="B26" s="25">
        <f>(B24*B25)/B15</f>
        <v>1.4285714285714286</v>
      </c>
    </row>
    <row r="27" spans="1:2" ht="39">
      <c r="A27" s="10" t="s">
        <v>32</v>
      </c>
      <c r="B27" s="26">
        <f>B23+B26</f>
        <v>30.02857142857143</v>
      </c>
    </row>
  </sheetData>
  <sheetProtection/>
  <mergeCells count="2">
    <mergeCell ref="A17:B17"/>
    <mergeCell ref="A2:B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5"/>
  <sheetViews>
    <sheetView tabSelected="1" zoomScalePageLayoutView="0" workbookViewId="0" topLeftCell="A1">
      <selection activeCell="E11" sqref="E11"/>
    </sheetView>
  </sheetViews>
  <sheetFormatPr defaultColWidth="9.140625" defaultRowHeight="12.75"/>
  <cols>
    <col min="1" max="1" width="74.00390625" style="0" customWidth="1"/>
    <col min="2" max="2" width="21.28125" style="0" customWidth="1"/>
    <col min="3" max="3" width="20.140625" style="0" customWidth="1"/>
    <col min="4" max="4" width="19.57421875" style="0" customWidth="1"/>
    <col min="5" max="5" width="19.7109375" style="0" customWidth="1"/>
  </cols>
  <sheetData>
    <row r="2" spans="1:5" ht="24" customHeight="1">
      <c r="A2" s="29" t="s">
        <v>33</v>
      </c>
      <c r="B2" s="29"/>
      <c r="C2" s="29"/>
      <c r="D2" s="29"/>
      <c r="E2" s="29"/>
    </row>
    <row r="3" spans="1:5" ht="44.25" customHeight="1">
      <c r="A3" s="7"/>
      <c r="B3" s="20" t="s">
        <v>9</v>
      </c>
      <c r="C3" s="20" t="s">
        <v>20</v>
      </c>
      <c r="D3" s="20" t="s">
        <v>22</v>
      </c>
      <c r="E3" s="21" t="s">
        <v>23</v>
      </c>
    </row>
    <row r="4" spans="1:5" ht="15">
      <c r="A4" s="19" t="s">
        <v>21</v>
      </c>
      <c r="B4" s="11">
        <f>Δεδομένα!B18*Δεδομένα!$B$15</f>
        <v>315</v>
      </c>
      <c r="C4" s="11">
        <f>Δεδομένα!B19*Δεδομένα!$B$15</f>
        <v>525</v>
      </c>
      <c r="D4" s="11">
        <f>Δεδομένα!B20*Δεδομένα!$B$15</f>
        <v>875</v>
      </c>
      <c r="E4" s="11">
        <f>Δεδομένα!B21*Δεδομένα!$B$15</f>
        <v>1435</v>
      </c>
    </row>
    <row r="6" spans="1:5" ht="15">
      <c r="A6" s="6" t="s">
        <v>4</v>
      </c>
      <c r="B6" s="18">
        <f>12000/10</f>
        <v>1200</v>
      </c>
      <c r="C6" s="18">
        <f>12000/10</f>
        <v>1200</v>
      </c>
      <c r="D6" s="18">
        <f>12000/10</f>
        <v>1200</v>
      </c>
      <c r="E6" s="18">
        <f>12000/10</f>
        <v>1200</v>
      </c>
    </row>
    <row r="8" spans="1:5" ht="12.75">
      <c r="A8" s="9" t="s">
        <v>11</v>
      </c>
      <c r="B8" s="8"/>
      <c r="C8" s="8"/>
      <c r="D8" s="8"/>
      <c r="E8" s="8"/>
    </row>
    <row r="9" spans="1:5" ht="12.75">
      <c r="A9" s="13" t="s">
        <v>14</v>
      </c>
      <c r="B9" s="15">
        <f>((Δεδομένα!B6/2)*Δεδομένα!B7)/B4</f>
        <v>0.6587301587301587</v>
      </c>
      <c r="C9" s="15">
        <f>((Δεδομένα!B6/2)*Δεδομένα!B7)/C4</f>
        <v>0.3952380952380952</v>
      </c>
      <c r="D9" s="15">
        <f>((Δεδομένα!B6/2)*Δεδομένα!B7)/'Για 90 -410στρέμματα'!D4</f>
        <v>0.23714285714285716</v>
      </c>
      <c r="E9" s="15">
        <f>((Δεδομένα!B6/2)*Δεδομένα!B7)/'Για 90 -410στρέμματα'!E4</f>
        <v>0.1445993031358885</v>
      </c>
    </row>
    <row r="10" spans="1:5" ht="12.75">
      <c r="A10" s="13" t="s">
        <v>24</v>
      </c>
      <c r="B10" s="15">
        <f>(Δεδομένα!B6/(Δεδομένα!B4*'Για 90 -410στρέμματα'!B4))</f>
        <v>15.873015873015873</v>
      </c>
      <c r="C10" s="15">
        <f>(Δεδομένα!B6/(Δεδομένα!B4*'Για 90 -410στρέμματα'!C4))</f>
        <v>9.523809523809524</v>
      </c>
      <c r="D10" s="15">
        <f>(Δεδομένα!B6/(Δεδομένα!B4*'Για 90 -410στρέμματα'!D4))</f>
        <v>5.714285714285714</v>
      </c>
      <c r="E10" s="15">
        <f>Δεδομένα!B6/Δεδομένα!B5</f>
        <v>4.166666666666667</v>
      </c>
    </row>
    <row r="11" spans="1:5" ht="12.75">
      <c r="A11" s="13" t="s">
        <v>42</v>
      </c>
      <c r="B11" s="15">
        <f>((Δεδομένα!B6/2)*Δεδομένα!B8)/'Για 90 -410στρέμματα'!B4</f>
        <v>6.507936507936508</v>
      </c>
      <c r="C11" s="15">
        <f>((Δεδομένα!B6/2)*Δεδομένα!B8)/'Για 90 -410στρέμματα'!C4</f>
        <v>3.9047619047619047</v>
      </c>
      <c r="D11" s="15">
        <f>((Δεδομένα!B6/2)*Δεδομένα!B8)/'Για 90 -410στρέμματα'!D4</f>
        <v>2.342857142857143</v>
      </c>
      <c r="E11" s="15">
        <f>((Δεδομένα!B6/2)*Δεδομένα!B8)/'Για 90 -410στρέμματα'!E4</f>
        <v>1.4285714285714286</v>
      </c>
    </row>
    <row r="12" spans="1:5" ht="12.75">
      <c r="A12" s="13" t="s">
        <v>25</v>
      </c>
      <c r="B12" s="15">
        <f>((Δεδομένα!B6*Δεδομένα!B13)/Δεδομένα!B5)*((Δεδομένα!B4*'Για 90 -410στρέμματα'!B4)/Δεδομένα!B5)</f>
        <v>0.7109375000000001</v>
      </c>
      <c r="C12" s="15">
        <f>((Δεδομένα!B6*Δεδομένα!B13)/Δεδομένα!B5)*((Δεδομένα!B4*'Για 90 -410στρέμματα'!C4)/Δεδομένα!B5)</f>
        <v>1.1848958333333335</v>
      </c>
      <c r="D12" s="15">
        <f>((Δεδομένα!B6*Δεδομένα!B13)/Δεδομένα!B5)*((Δεδομένα!B4*'Για 90 -410στρέμματα'!D4)/Δεδομένα!B5)</f>
        <v>1.9748263888888888</v>
      </c>
      <c r="E12" s="15">
        <f>(Δεδομένα!B6*Δεδομένα!B13)/Δεδομένα!B5</f>
        <v>2.7083333333333335</v>
      </c>
    </row>
    <row r="13" spans="1:5" ht="12.75">
      <c r="A13" s="13" t="s">
        <v>15</v>
      </c>
      <c r="B13" s="15">
        <f>Δεδομένα!B12</f>
        <v>0.8500000000000001</v>
      </c>
      <c r="C13" s="15">
        <f>Δεδομένα!B12</f>
        <v>0.8500000000000001</v>
      </c>
      <c r="D13" s="15">
        <f>Δεδομένα!B12</f>
        <v>0.8500000000000001</v>
      </c>
      <c r="E13" s="15">
        <f>Δεδομένα!B12</f>
        <v>0.8500000000000001</v>
      </c>
    </row>
    <row r="14" spans="1:5" ht="12.75">
      <c r="A14" s="13" t="s">
        <v>16</v>
      </c>
      <c r="B14" s="15">
        <f>Δεδομένα!B10</f>
        <v>13.86</v>
      </c>
      <c r="C14" s="15">
        <f>Δεδομένα!B10</f>
        <v>13.86</v>
      </c>
      <c r="D14" s="15">
        <f>Δεδομένα!B10</f>
        <v>13.86</v>
      </c>
      <c r="E14" s="15">
        <f>Δεδομένα!B10</f>
        <v>13.86</v>
      </c>
    </row>
    <row r="15" spans="1:5" ht="12.75">
      <c r="A15" s="13" t="s">
        <v>8</v>
      </c>
      <c r="B15" s="15">
        <f>Δεδομένα!B11</f>
        <v>1.3860000000000001</v>
      </c>
      <c r="C15" s="15">
        <f>Δεδομένα!B11</f>
        <v>1.3860000000000001</v>
      </c>
      <c r="D15" s="15">
        <f>Δεδομένα!B11</f>
        <v>1.3860000000000001</v>
      </c>
      <c r="E15" s="15">
        <f>Δεδομένα!B11</f>
        <v>1.3860000000000001</v>
      </c>
    </row>
    <row r="16" spans="1:5" ht="12.75">
      <c r="A16" s="13" t="s">
        <v>17</v>
      </c>
      <c r="B16" s="15">
        <f>B12*Δεδομένα!B8</f>
        <v>0.05829687500000001</v>
      </c>
      <c r="C16" s="15">
        <f>C12*Δεδομένα!B8</f>
        <v>0.09716145833333335</v>
      </c>
      <c r="D16" s="15">
        <f>D12*Δεδομένα!B8</f>
        <v>0.1619357638888889</v>
      </c>
      <c r="E16" s="15">
        <f>E12*Δεδομένα!B8</f>
        <v>0.22208333333333335</v>
      </c>
    </row>
    <row r="17" spans="1:5" ht="12.75">
      <c r="A17" s="13" t="s">
        <v>40</v>
      </c>
      <c r="B17" s="15">
        <f>((B9+B13+B14+B15)*Δεδομένα!B9)/2</f>
        <v>0.5612834603174603</v>
      </c>
      <c r="C17" s="15">
        <f>((C9+C13+C14+C15)*Δεδομένα!B9)/2</f>
        <v>0.5524564761904762</v>
      </c>
      <c r="D17" s="15">
        <f>((D9+D13+D14+D15)*Δεδομένα!B9)/2</f>
        <v>0.5471602857142858</v>
      </c>
      <c r="E17" s="15">
        <f>(E9+E13+E14+E15)*Δεδομένα!B9/2</f>
        <v>0.5440600766550523</v>
      </c>
    </row>
    <row r="18" spans="1:5" ht="15">
      <c r="A18" s="13" t="s">
        <v>18</v>
      </c>
      <c r="B18" s="16">
        <f>SUM(B9:B17)</f>
        <v>40.46620037500001</v>
      </c>
      <c r="C18" s="16">
        <f>SUM(C9:C17)</f>
        <v>31.754323291666665</v>
      </c>
      <c r="D18" s="16">
        <f>SUM(D9:D17)</f>
        <v>27.074208152777775</v>
      </c>
      <c r="E18" s="16">
        <f>SUM(E9:E17)</f>
        <v>25.310314141695702</v>
      </c>
    </row>
    <row r="19" ht="12.75">
      <c r="B19" s="3"/>
    </row>
    <row r="20" spans="1:5" ht="13.5">
      <c r="A20" s="13" t="s">
        <v>19</v>
      </c>
      <c r="B20" s="17">
        <f>B18*B4</f>
        <v>12746.853118125002</v>
      </c>
      <c r="C20" s="17">
        <f>C18*C4</f>
        <v>16671.019728125</v>
      </c>
      <c r="D20" s="17">
        <f>D18*D4</f>
        <v>23689.93213368055</v>
      </c>
      <c r="E20" s="17">
        <f>E18*E4</f>
        <v>36320.300793333336</v>
      </c>
    </row>
    <row r="25" spans="2:5" ht="12.75">
      <c r="B25" s="3"/>
      <c r="C25" s="3"/>
      <c r="D25" s="3"/>
      <c r="E25" s="3"/>
    </row>
  </sheetData>
  <sheetProtection/>
  <mergeCells count="1">
    <mergeCell ref="A2:E2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5:F31"/>
  <sheetViews>
    <sheetView zoomScalePageLayoutView="0" workbookViewId="0" topLeftCell="A8">
      <selection activeCell="D31" sqref="D31"/>
    </sheetView>
  </sheetViews>
  <sheetFormatPr defaultColWidth="9.140625" defaultRowHeight="12.75"/>
  <cols>
    <col min="1" max="1" width="5.00390625" style="0" customWidth="1"/>
    <col min="2" max="2" width="29.140625" style="0" customWidth="1"/>
    <col min="3" max="3" width="10.00390625" style="0" bestFit="1" customWidth="1"/>
    <col min="4" max="6" width="9.28125" style="0" bestFit="1" customWidth="1"/>
  </cols>
  <sheetData>
    <row r="5" spans="2:6" ht="16.5" customHeight="1">
      <c r="B5" s="10" t="s">
        <v>29</v>
      </c>
      <c r="C5" s="11">
        <f>Δεδομένα!B18*Δεδομένα!$B$15</f>
        <v>315</v>
      </c>
      <c r="D5" s="11">
        <f>Δεδομένα!B19*Δεδομένα!$B$15</f>
        <v>525</v>
      </c>
      <c r="E5" s="11">
        <f>Δεδομένα!B20*Δεδομένα!$B$15</f>
        <v>875</v>
      </c>
      <c r="F5" s="11">
        <f>Δεδομένα!B21*Δεδομένα!$B$15</f>
        <v>1435</v>
      </c>
    </row>
    <row r="6" spans="2:6" ht="28.5" customHeight="1">
      <c r="B6" s="10" t="s">
        <v>28</v>
      </c>
      <c r="C6" s="12">
        <f>'Για 90 -410στρέμματα'!B18</f>
        <v>40.46620037500001</v>
      </c>
      <c r="D6" s="12">
        <f>'Για 90 -410στρέμματα'!C18</f>
        <v>31.754323291666665</v>
      </c>
      <c r="E6" s="12">
        <f>'Για 90 -410στρέμματα'!D18</f>
        <v>27.074208152777775</v>
      </c>
      <c r="F6" s="12">
        <f>'Για 90 -410στρέμματα'!E18</f>
        <v>25.310314141695702</v>
      </c>
    </row>
    <row r="30" spans="2:4" ht="39.75" customHeight="1">
      <c r="B30" s="30" t="s">
        <v>37</v>
      </c>
      <c r="C30" s="30"/>
      <c r="D30" s="14">
        <v>600</v>
      </c>
    </row>
    <row r="31" spans="2:4" ht="37.5" customHeight="1">
      <c r="B31" s="31" t="s">
        <v>34</v>
      </c>
      <c r="C31" s="31"/>
      <c r="D31" s="24">
        <f>D30/Δεδομένα!B15</f>
        <v>171.42857142857142</v>
      </c>
    </row>
  </sheetData>
  <sheetProtection/>
  <mergeCells count="2">
    <mergeCell ref="B30:C30"/>
    <mergeCell ref="B31:C31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Kostas Tsimpoukas</cp:lastModifiedBy>
  <dcterms:created xsi:type="dcterms:W3CDTF">2011-11-06T09:39:22Z</dcterms:created>
  <dcterms:modified xsi:type="dcterms:W3CDTF">2021-03-03T19:01:35Z</dcterms:modified>
  <cp:category/>
  <cp:version/>
  <cp:contentType/>
  <cp:contentStatus/>
</cp:coreProperties>
</file>